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Разд.1.1!$A$1:$Z$83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F70" i="2"/>
  <c r="F30"/>
  <c r="F34"/>
  <c r="G29" i="3"/>
  <c r="R70" i="2"/>
  <c r="R62"/>
  <c r="R60"/>
  <c r="R53"/>
  <c r="R49"/>
  <c r="R42"/>
  <c r="R29"/>
  <c r="R28" s="1"/>
  <c r="R18" s="1"/>
  <c r="R17" s="1"/>
  <c r="R7" s="1"/>
  <c r="R25"/>
  <c r="R10"/>
  <c r="R8"/>
  <c r="F50" l="1"/>
  <c r="F66"/>
  <c r="W29"/>
  <c r="O29"/>
  <c r="T70"/>
  <c r="T71"/>
  <c r="F73"/>
  <c r="J70"/>
  <c r="J66" s="1"/>
  <c r="J62" s="1"/>
  <c r="J33"/>
  <c r="J29" s="1"/>
  <c r="J82"/>
  <c r="J78"/>
  <c r="J74"/>
  <c r="J60"/>
  <c r="J53"/>
  <c r="J49"/>
  <c r="J42"/>
  <c r="J25"/>
  <c r="J14"/>
  <c r="J10"/>
  <c r="J8"/>
  <c r="K33"/>
  <c r="F33"/>
  <c r="Q8"/>
  <c r="Q10"/>
  <c r="Q14"/>
  <c r="Q25"/>
  <c r="Q29"/>
  <c r="Q42"/>
  <c r="Q49"/>
  <c r="Q53"/>
  <c r="Q60"/>
  <c r="Q66"/>
  <c r="Q62" s="1"/>
  <c r="Q70"/>
  <c r="Q74"/>
  <c r="Q78"/>
  <c r="Q82"/>
  <c r="J28" l="1"/>
  <c r="J18" s="1"/>
  <c r="J17" s="1"/>
  <c r="J7" s="1"/>
  <c r="Q28"/>
  <c r="Q18" s="1"/>
  <c r="Q17" s="1"/>
  <c r="Q7" s="1"/>
  <c r="M70" l="1"/>
  <c r="T66"/>
  <c r="O70"/>
  <c r="O66" l="1"/>
  <c r="L66"/>
  <c r="M66" l="1"/>
  <c r="M62" l="1"/>
  <c r="M60"/>
  <c r="M53"/>
  <c r="M49"/>
  <c r="M42"/>
  <c r="M29"/>
  <c r="M25"/>
  <c r="M10"/>
  <c r="M8"/>
  <c r="P70"/>
  <c r="P66" s="1"/>
  <c r="I70"/>
  <c r="M28" l="1"/>
  <c r="M18" s="1"/>
  <c r="M17" s="1"/>
  <c r="M7" s="1"/>
  <c r="H70"/>
  <c r="G70"/>
  <c r="I66" l="1"/>
  <c r="E22" l="1"/>
  <c r="O62"/>
  <c r="E71"/>
  <c r="L62"/>
  <c r="L82"/>
  <c r="N82"/>
  <c r="O82"/>
  <c r="L78"/>
  <c r="N78"/>
  <c r="O78"/>
  <c r="L74"/>
  <c r="N74"/>
  <c r="O74"/>
  <c r="N62"/>
  <c r="L60"/>
  <c r="N60"/>
  <c r="O60"/>
  <c r="L53"/>
  <c r="N53"/>
  <c r="O53"/>
  <c r="L49"/>
  <c r="N49"/>
  <c r="O49"/>
  <c r="L42"/>
  <c r="N42"/>
  <c r="O42"/>
  <c r="P42"/>
  <c r="L29"/>
  <c r="N29"/>
  <c r="L25"/>
  <c r="N25"/>
  <c r="O25"/>
  <c r="L10"/>
  <c r="N10"/>
  <c r="O10"/>
  <c r="L8"/>
  <c r="N8"/>
  <c r="O8"/>
  <c r="O28" l="1"/>
  <c r="O18" s="1"/>
  <c r="O17" s="1"/>
  <c r="O7" s="1"/>
  <c r="N28"/>
  <c r="N18" s="1"/>
  <c r="N17" s="1"/>
  <c r="N7" s="1"/>
  <c r="L28"/>
  <c r="L18" s="1"/>
  <c r="L17" s="1"/>
  <c r="L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E75" s="1"/>
  <c r="H75" i="7" s="1"/>
  <c r="S75" i="16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O63" i="16"/>
  <c r="L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N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W66" i="2"/>
  <c r="U66"/>
  <c r="E26"/>
  <c r="E5"/>
  <c r="F5" i="7" s="1"/>
  <c r="R7" i="16" l="1"/>
  <c r="Q29"/>
  <c r="G29"/>
  <c r="G11" s="1"/>
  <c r="G10" s="1"/>
  <c r="O29"/>
  <c r="O9" s="1"/>
  <c r="R7" i="15"/>
  <c r="E75"/>
  <c r="G75" i="7" s="1"/>
  <c r="I29" i="15"/>
  <c r="I18" s="1"/>
  <c r="S30" i="16"/>
  <c r="S29" s="1"/>
  <c r="K29"/>
  <c r="H62" i="7"/>
  <c r="G7" i="16"/>
  <c r="H25" i="3"/>
  <c r="L7" i="16"/>
  <c r="Q7"/>
  <c r="Q6" s="1"/>
  <c r="S7"/>
  <c r="S6" s="1"/>
  <c r="H29"/>
  <c r="L29"/>
  <c r="P29"/>
  <c r="P20" s="1"/>
  <c r="I25" i="3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F10" s="1"/>
  <c r="F7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H7" i="15"/>
  <c r="E50"/>
  <c r="G50" i="7" s="1"/>
  <c r="E67" i="15"/>
  <c r="G67" i="7" s="1"/>
  <c r="I17" i="15"/>
  <c r="I7" s="1"/>
  <c r="P17"/>
  <c r="P7" s="1"/>
  <c r="G29"/>
  <c r="G11" s="1"/>
  <c r="G10" s="1"/>
  <c r="G7" s="1"/>
  <c r="K29"/>
  <c r="E40"/>
  <c r="G20" i="7"/>
  <c r="I17" i="16"/>
  <c r="I7" s="1"/>
  <c r="E18"/>
  <c r="H18" i="7" s="1"/>
  <c r="O8" i="16"/>
  <c r="O7" s="1"/>
  <c r="E9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R6" i="16" l="1"/>
  <c r="E13" i="15"/>
  <c r="E11" i="16"/>
  <c r="H11" i="7" s="1"/>
  <c r="E18" i="15"/>
  <c r="E13" i="16"/>
  <c r="H13" i="7" s="1"/>
  <c r="M10" i="16"/>
  <c r="M7" s="1"/>
  <c r="F10" i="15"/>
  <c r="F7" s="1"/>
  <c r="G22" i="7"/>
  <c r="Q6" i="15"/>
  <c r="H21" i="7"/>
  <c r="H63"/>
  <c r="E17" i="16"/>
  <c r="H17" i="7" s="1"/>
  <c r="H20"/>
  <c r="E8" i="16"/>
  <c r="H8" i="7" s="1"/>
  <c r="H9"/>
  <c r="E30" i="16"/>
  <c r="H31" i="7" s="1"/>
  <c r="E9" i="15"/>
  <c r="G9" i="7" s="1"/>
  <c r="S6" i="15"/>
  <c r="E10"/>
  <c r="G10" i="7" s="1"/>
  <c r="G13"/>
  <c r="E30" i="15"/>
  <c r="G41" i="7"/>
  <c r="E10" i="16"/>
  <c r="G29" i="2"/>
  <c r="G28" s="1"/>
  <c r="G18" s="1"/>
  <c r="E8" i="15" l="1"/>
  <c r="G8" i="7" s="1"/>
  <c r="G18"/>
  <c r="E17" i="15"/>
  <c r="G17" i="7" s="1"/>
  <c r="E29" i="16"/>
  <c r="H30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K10"/>
  <c r="K8"/>
  <c r="K82"/>
  <c r="K78"/>
  <c r="K74"/>
  <c r="K66"/>
  <c r="K62" s="1"/>
  <c r="K60"/>
  <c r="K53"/>
  <c r="K49"/>
  <c r="K42"/>
  <c r="K25"/>
  <c r="K29" l="1"/>
  <c r="K28" s="1"/>
  <c r="K18" s="1"/>
  <c r="K17" s="1"/>
  <c r="K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W62" l="1"/>
  <c r="V17"/>
  <c r="E63"/>
  <c r="H66"/>
  <c r="H62" s="1"/>
  <c r="P62"/>
  <c r="S62"/>
  <c r="T62"/>
  <c r="G42" i="3" s="1"/>
  <c r="V66" i="2"/>
  <c r="V62" s="1"/>
  <c r="G24" i="3" l="1"/>
  <c r="U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V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S25"/>
  <c r="T25"/>
  <c r="U25"/>
  <c r="V25"/>
  <c r="W25"/>
  <c r="F25"/>
  <c r="W10" l="1"/>
  <c r="P82" l="1"/>
  <c r="P78"/>
  <c r="P74"/>
  <c r="P60"/>
  <c r="P53"/>
  <c r="P49"/>
  <c r="P14"/>
  <c r="P10"/>
  <c r="P8"/>
  <c r="P29" l="1"/>
  <c r="P28" s="1"/>
  <c r="P18" l="1"/>
  <c r="P17" s="1"/>
  <c r="P7" s="1"/>
  <c r="S82"/>
  <c r="S78"/>
  <c r="S74"/>
  <c r="S60"/>
  <c r="S53"/>
  <c r="S49"/>
  <c r="S42"/>
  <c r="S17"/>
  <c r="S14"/>
  <c r="S10"/>
  <c r="S8"/>
  <c r="S29" l="1"/>
  <c r="S28" s="1"/>
  <c r="S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Z8"/>
  <c r="F8"/>
  <c r="H8"/>
  <c r="T8"/>
  <c r="U8"/>
  <c r="X8"/>
  <c r="Y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T82"/>
  <c r="U82"/>
  <c r="V82"/>
  <c r="W82"/>
  <c r="X82"/>
  <c r="Y82"/>
  <c r="Z82"/>
  <c r="F78"/>
  <c r="H78"/>
  <c r="T78"/>
  <c r="U78"/>
  <c r="V78"/>
  <c r="W78"/>
  <c r="X78"/>
  <c r="Y78"/>
  <c r="Z78"/>
  <c r="E79"/>
  <c r="F80" i="7" s="1"/>
  <c r="H74" i="2"/>
  <c r="T74"/>
  <c r="U74"/>
  <c r="V74"/>
  <c r="W74"/>
  <c r="X74"/>
  <c r="X62" s="1"/>
  <c r="Y74"/>
  <c r="Z74"/>
  <c r="Z62" s="1"/>
  <c r="F60"/>
  <c r="H60"/>
  <c r="T60"/>
  <c r="U60"/>
  <c r="V60"/>
  <c r="W60"/>
  <c r="X60"/>
  <c r="Y60"/>
  <c r="Z60"/>
  <c r="F53"/>
  <c r="H53"/>
  <c r="T53"/>
  <c r="U53"/>
  <c r="V53"/>
  <c r="W53"/>
  <c r="X53"/>
  <c r="Y53"/>
  <c r="Z53"/>
  <c r="H49"/>
  <c r="T49"/>
  <c r="U49"/>
  <c r="V49"/>
  <c r="W49"/>
  <c r="X49"/>
  <c r="Y49"/>
  <c r="Z49"/>
  <c r="F42"/>
  <c r="H42"/>
  <c r="T42"/>
  <c r="U42"/>
  <c r="V42"/>
  <c r="W42"/>
  <c r="X42"/>
  <c r="Y42"/>
  <c r="Z42"/>
  <c r="E46"/>
  <c r="F47" i="7" s="1"/>
  <c r="E45" i="2"/>
  <c r="F46" i="7" s="1"/>
  <c r="E44" i="2"/>
  <c r="F45" i="7" s="1"/>
  <c r="X39" i="2"/>
  <c r="Y39"/>
  <c r="Z39"/>
  <c r="X33"/>
  <c r="Y33"/>
  <c r="Z33"/>
  <c r="F36" i="7"/>
  <c r="F33"/>
  <c r="F32"/>
  <c r="X23" i="2"/>
  <c r="Y23"/>
  <c r="Z23"/>
  <c r="F17"/>
  <c r="T17"/>
  <c r="U17"/>
  <c r="X17"/>
  <c r="Y17"/>
  <c r="Z17"/>
  <c r="H14"/>
  <c r="T14"/>
  <c r="U14"/>
  <c r="W14"/>
  <c r="X14"/>
  <c r="Y14"/>
  <c r="Z14"/>
  <c r="H10"/>
  <c r="X10"/>
  <c r="Y10"/>
  <c r="Z10"/>
  <c r="H5" i="3" l="1"/>
  <c r="H14" s="1"/>
  <c r="I24"/>
  <c r="I63" i="7"/>
  <c r="H29" i="2"/>
  <c r="F28"/>
  <c r="Z29"/>
  <c r="X29"/>
  <c r="V29"/>
  <c r="T29"/>
  <c r="I14" i="7"/>
  <c r="E15"/>
  <c r="Y29" i="2"/>
  <c r="U29"/>
  <c r="E26" i="7"/>
  <c r="E12"/>
  <c r="I10"/>
  <c r="E5"/>
  <c r="E33"/>
  <c r="E46"/>
  <c r="E45"/>
  <c r="E47"/>
  <c r="E29"/>
  <c r="E27"/>
  <c r="E16"/>
  <c r="E28"/>
  <c r="F14"/>
  <c r="E36"/>
  <c r="E80"/>
  <c r="Y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J6" i="7" l="1"/>
  <c r="M6"/>
  <c r="V6"/>
  <c r="S6"/>
  <c r="G5" i="3"/>
  <c r="G14" s="1"/>
  <c r="P6" i="7"/>
  <c r="L6"/>
  <c r="U6"/>
  <c r="J5" i="3"/>
  <c r="I5"/>
  <c r="I14" s="1"/>
  <c r="E67" i="7"/>
  <c r="Q6"/>
  <c r="Z28" i="2"/>
  <c r="X28"/>
  <c r="T28"/>
  <c r="T13" s="1"/>
  <c r="Y28"/>
  <c r="W28"/>
  <c r="V28"/>
  <c r="U28"/>
  <c r="U13" s="1"/>
  <c r="H28"/>
  <c r="G43" i="3" l="1"/>
  <c r="G47"/>
  <c r="G46" s="1"/>
  <c r="H18" i="2"/>
  <c r="W20"/>
  <c r="E20" s="1"/>
  <c r="V9"/>
  <c r="E9" s="1"/>
  <c r="E13"/>
  <c r="V10"/>
  <c r="W8"/>
  <c r="F23" i="7"/>
  <c r="E23" s="1"/>
  <c r="F19"/>
  <c r="F24"/>
  <c r="T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Z21" i="2"/>
  <c r="Z7" s="1"/>
  <c r="Y21"/>
  <c r="Y7" s="1"/>
  <c r="X21"/>
  <c r="X7" s="1"/>
  <c r="H17" l="1"/>
  <c r="H7" s="1"/>
  <c r="E18"/>
  <c r="E17" s="1"/>
  <c r="W17"/>
  <c r="W7" s="1"/>
  <c r="F20" i="7"/>
  <c r="V8" i="2"/>
  <c r="V7" s="1"/>
  <c r="U10"/>
  <c r="U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T7" i="2"/>
  <c r="E49"/>
  <c r="Z6"/>
  <c r="Y6"/>
  <c r="X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<sst xmlns="http://schemas.openxmlformats.org/spreadsheetml/2006/main" count="1151" uniqueCount="301">
  <si>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</si>
  <si>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</si>
  <si>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</si>
  <si>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</si>
  <si>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</si>
  <si>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</si>
  <si>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</si>
  <si>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</si>
  <si>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</si>
  <si>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</si>
  <si>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</si>
  <si>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</si>
  <si>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</si>
  <si>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</si>
  <si>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</si>
  <si>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</si>
  <si>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</si>
  <si>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</si>
  <si>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</si>
  <si>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</si>
  <si>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</si>
  <si>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</si>
  <si>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</si>
  <si>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</si>
  <si>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</si>
  <si>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</si>
  <si>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</si>
  <si>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</si>
  <si>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</si>
  <si>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</si>
  <si>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</si>
  <si>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</si>
  <si>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</si>
  <si>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</si>
  <si>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</si>
  <si>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</si>
  <si>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</si>
  <si>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</si>
  <si>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</si>
  <si>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</si>
  <si>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</si>
  <si>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</si>
  <si>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</si>
  <si>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</si>
  <si>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</si>
  <si>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</si>
  <si>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</si>
  <si>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</si>
  <si>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</si>
  <si>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</si>
  <si>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</si>
  <si>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</si>
  <si>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</si>
  <si>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</si>
  <si>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</si>
  <si>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</si>
  <si>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</si>
  <si>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</si>
  <si>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</si>
  <si>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</si>
  <si>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</si>
  <si>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</si>
  <si>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</si>
  <si>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</si>
  <si>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</si>
  <si>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</si>
  <si>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</si>
  <si>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</si>
  <si>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</si>
  <si>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</si>
  <si>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</si>
  <si>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</si>
  <si>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</si>
  <si>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</si>
  <si>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</si>
  <si>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</si>
  <si>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</si>
  <si>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</si>
  <si>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</si>
  <si>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</si>
  <si>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</si>
  <si>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</si>
  <si>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</si>
  <si>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</si>
  <si>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</si>
  <si>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</si>
  <si>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</si>
  <si>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</si>
  <si>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</si>
  <si>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</si>
  <si>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</si>
  <si>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</si>
  <si>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</si>
  <si>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</si>
  <si>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</si>
  <si>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</si>
  <si>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</si>
  <si>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</si>
  <si>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</si>
  <si>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</si>
  <si>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</si>
  <si>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</si>
  <si>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</si>
  <si>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</si>
  <si>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</si>
  <si>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</si>
  <si>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</si>
  <si>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</si>
  <si>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</si>
  <si>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</si>
  <si>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</si>
  <si>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</si>
  <si>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</si>
  <si>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</si>
  <si>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</si>
  <si>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</si>
  <si>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</si>
  <si>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</si>
  <si>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</si>
  <si>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</si>
  <si>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</si>
  <si>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</si>
  <si>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</si>
  <si>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</si>
  <si>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</si>
  <si>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</si>
  <si>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</si>
  <si>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</si>
  <si>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</si>
  <si>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</si>
  <si>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</si>
  <si>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</si>
  <si>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</si>
  <si>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</si>
  <si>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</si>
  <si>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</si>
  <si>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</si>
  <si>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</si>
  <si>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</si>
  <si>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</si>
  <si>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</si>
  <si>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</si>
  <si>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</si>
  <si>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</si>
  <si>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</si>
  <si>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</si>
  <si>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</si>
  <si>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</si>
  <si>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</si>
  <si>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</si>
  <si>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</si>
  <si>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</si>
  <si>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</si>
  <si>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</si>
  <si>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</si>
  <si>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</si>
  <si>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</si>
  <si>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</si>
  <si>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</si>
  <si>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</si>
  <si>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</si>
  <si>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</si>
  <si>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</si>
  <si>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</si>
  <si>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</si>
  <si>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</si>
  <si>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</si>
  <si>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</si>
  <si>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</si>
  <si>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</si>
  <si>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</si>
  <si>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</si>
  <si>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</si>
  <si>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</si>
  <si>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</si>
  <si>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</si>
  <si>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</si>
  <si>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</si>
  <si>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</si>
  <si>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</si>
  <si>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</si>
  <si>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</si>
  <si>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</si>
  <si>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</si>
  <si>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</si>
  <si>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</si>
  <si>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</si>
  <si>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</si>
  <si>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</si>
  <si>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</si>
  <si>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</si>
  <si>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</si>
  <si>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</si>
  <si>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</si>
  <si>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</si>
  <si>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</si>
  <si>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</si>
  <si>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</si>
  <si>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</si>
  <si>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</si>
  <si>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</si>
  <si>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</si>
  <si>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</si>
  <si>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</si>
  <si>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</si>
  <si>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</si>
  <si>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</si>
  <si>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</si>
  <si>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</si>
  <si>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</si>
  <si>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</si>
  <si>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</si>
  <si>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</si>
  <si>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</si>
  <si>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</si>
  <si>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</si>
  <si>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</si>
  <si>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</si>
  <si>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</si>
  <si>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</si>
  <si>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</si>
  <si>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</si>
  <si>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</si>
  <si>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</si>
  <si>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</si>
  <si>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</si>
  <si>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</si>
  <si>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</si>
  <si>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</si>
  <si>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</si>
  <si>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</si>
  <si>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</si>
  <si>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</si>
  <si>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</si>
  <si>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</si>
  <si>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</si>
  <si>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</si>
  <si>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</si>
  <si>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</si>
  <si>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</si>
  <si>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</si>
  <si>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</si>
  <si>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</si>
  <si>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</si>
  <si>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</si>
  <si>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</si>
  <si>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</si>
  <si>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</si>
  <si>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</si>
  <si>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</si>
  <si>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</si>
  <si>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</si>
  <si>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</si>
  <si>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</si>
  <si>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</si>
  <si>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</si>
  <si>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</si>
  <si>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</si>
  <si>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</si>
  <si>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</si>
  <si>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</si>
  <si>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</si>
  <si>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</si>
  <si>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</si>
  <si>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</si>
  <si>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</si>
  <si>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</si>
  <si>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</si>
  <si>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</si>
  <si>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</si>
  <si>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</si>
  <si>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</si>
  <si>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</si>
  <si>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</si>
  <si>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</si>
  <si>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</si>
  <si>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</si>
  <si>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</si>
  <si>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</si>
  <si>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</si>
  <si>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</si>
  <si>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</si>
  <si>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</si>
  <si>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Директор МАОУ "ООШ п. Ивановский МО "Город Саратов"</t>
  </si>
  <si>
    <t>МАОУ "ООШ п. Ивановский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</si>
  <si>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</si>
  <si>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</si>
  <si>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</si>
  <si>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</si>
  <si>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Л.Р. Валиева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</si>
  <si>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</si>
  <si>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</si>
  <si>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Л.Р.Валиева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</si>
  <si>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</si>
  <si>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</si>
  <si>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</si>
  <si>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</si>
  <si>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</si>
  <si>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</si>
  <si>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</si>
  <si>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 xml:space="preserve">                                                                                                             от "22"февраля 2024г.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</si>
</sst>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A22" sqref="A22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78" t="s">
        <v>1</v>
      </c>
      <c r="F2" s="178"/>
      <c r="G2" s="178"/>
      <c r="H2" s="178"/>
      <c r="I2" s="178"/>
      <c r="J2" s="178"/>
    </row>
    <row r="3" spans="1:10" ht="16.5" customHeight="1">
      <c r="A3" s="181"/>
      <c r="B3" s="181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1"/>
      <c r="B4" s="181"/>
      <c r="C4" s="48"/>
      <c r="D4" s="8"/>
      <c r="E4" s="182" t="s">
        <v>283</v>
      </c>
      <c r="F4" s="182"/>
      <c r="G4" s="182"/>
      <c r="H4" s="182"/>
      <c r="I4" s="182"/>
      <c r="J4" s="182"/>
    </row>
    <row r="5" spans="1:10" ht="18">
      <c r="A5" s="181"/>
      <c r="B5" s="181"/>
      <c r="C5" s="47"/>
      <c r="D5" s="10"/>
      <c r="E5" s="178" t="s">
        <v>195</v>
      </c>
      <c r="F5" s="178"/>
      <c r="G5" s="178"/>
      <c r="H5" s="178"/>
      <c r="I5" s="178"/>
      <c r="J5" s="178"/>
    </row>
    <row r="6" spans="1:10" ht="41.25" customHeight="1">
      <c r="A6" s="181"/>
      <c r="B6" s="181"/>
      <c r="C6" s="47"/>
      <c r="D6" s="10"/>
      <c r="E6" s="182" t="s">
        <v>278</v>
      </c>
      <c r="F6" s="182"/>
      <c r="G6" s="182"/>
      <c r="H6" s="182"/>
      <c r="I6" s="182"/>
      <c r="J6" s="182"/>
    </row>
    <row r="7" spans="1:10" ht="18">
      <c r="A7" s="115"/>
      <c r="B7" s="115"/>
      <c r="C7" s="49"/>
      <c r="D7" s="10"/>
      <c r="E7" s="178" t="s">
        <v>197</v>
      </c>
      <c r="F7" s="178"/>
      <c r="G7" s="178"/>
      <c r="H7" s="178"/>
      <c r="I7" s="178"/>
      <c r="J7" s="178"/>
    </row>
    <row r="8" spans="1:10" ht="18" customHeight="1">
      <c r="A8" s="177"/>
      <c r="B8" s="177"/>
      <c r="C8" s="47"/>
      <c r="D8" s="7"/>
      <c r="E8" s="109"/>
      <c r="F8" s="109"/>
      <c r="G8" s="109"/>
      <c r="H8" s="180" t="s">
        <v>289</v>
      </c>
      <c r="I8" s="180"/>
      <c r="J8" s="180"/>
    </row>
    <row r="9" spans="1:10" ht="18">
      <c r="A9" s="116" t="s">
        <v>262</v>
      </c>
      <c r="B9" s="47"/>
      <c r="C9" s="47"/>
      <c r="D9" s="7"/>
      <c r="E9" s="178" t="s">
        <v>2</v>
      </c>
      <c r="F9" s="178"/>
      <c r="G9" s="178"/>
      <c r="H9" s="178" t="s">
        <v>259</v>
      </c>
      <c r="I9" s="178"/>
      <c r="J9" s="178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9" t="s">
        <v>0</v>
      </c>
      <c r="B11" s="179"/>
      <c r="C11" s="47"/>
      <c r="D11" s="11"/>
      <c r="E11" s="180" t="s">
        <v>0</v>
      </c>
      <c r="F11" s="180"/>
      <c r="G11" s="180"/>
      <c r="H11" s="180"/>
      <c r="I11" s="180"/>
      <c r="J11" s="180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4" t="s">
        <v>287</v>
      </c>
      <c r="B19" s="174"/>
      <c r="C19" s="174"/>
      <c r="D19" s="174"/>
      <c r="E19" s="174"/>
      <c r="F19" s="174"/>
      <c r="G19" s="174"/>
      <c r="H19" s="174"/>
      <c r="I19" s="174"/>
      <c r="J19" s="174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75" t="s">
        <v>300</v>
      </c>
      <c r="B21" s="175"/>
      <c r="C21" s="175"/>
      <c r="D21" s="175"/>
      <c r="E21" s="175"/>
      <c r="F21" s="175"/>
      <c r="G21" s="175"/>
      <c r="H21" s="175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71" t="s">
        <v>5</v>
      </c>
      <c r="I22" s="172"/>
      <c r="J22" s="13"/>
    </row>
    <row r="23" spans="1:10" ht="18">
      <c r="A23" s="176" t="s">
        <v>191</v>
      </c>
      <c r="B23" s="7"/>
      <c r="C23" s="7"/>
      <c r="D23" s="7"/>
      <c r="E23" s="7"/>
      <c r="F23" s="7"/>
      <c r="G23" s="7"/>
      <c r="H23" s="171" t="s">
        <v>6</v>
      </c>
      <c r="I23" s="172"/>
      <c r="J23" s="13"/>
    </row>
    <row r="24" spans="1:10" ht="37.200000000000003" customHeight="1">
      <c r="A24" s="176"/>
      <c r="B24" s="173" t="s">
        <v>279</v>
      </c>
      <c r="C24" s="173"/>
      <c r="D24" s="173"/>
      <c r="E24" s="173"/>
      <c r="F24" s="173"/>
      <c r="G24" s="173"/>
      <c r="H24" s="171" t="s">
        <v>7</v>
      </c>
      <c r="I24" s="172"/>
      <c r="J24" s="13"/>
    </row>
    <row r="25" spans="1:10" ht="18">
      <c r="A25" s="7"/>
      <c r="B25" s="7"/>
      <c r="C25" s="7"/>
      <c r="D25" s="7"/>
      <c r="E25" s="7"/>
      <c r="F25" s="9"/>
      <c r="G25" s="9"/>
      <c r="H25" s="171" t="s">
        <v>6</v>
      </c>
      <c r="I25" s="172"/>
      <c r="J25" s="13"/>
    </row>
    <row r="26" spans="1:10" ht="18">
      <c r="A26" s="7"/>
      <c r="B26" s="7"/>
      <c r="C26" s="7"/>
      <c r="D26" s="7"/>
      <c r="E26" s="7"/>
      <c r="F26" s="9"/>
      <c r="G26" s="9"/>
      <c r="H26" s="171" t="s">
        <v>10</v>
      </c>
      <c r="I26" s="172"/>
      <c r="J26" s="13">
        <v>6432000665</v>
      </c>
    </row>
    <row r="27" spans="1:10" ht="37.5" customHeight="1">
      <c r="A27" s="110" t="s">
        <v>188</v>
      </c>
      <c r="B27" s="173" t="s">
        <v>284</v>
      </c>
      <c r="C27" s="173"/>
      <c r="D27" s="173"/>
      <c r="E27" s="173"/>
      <c r="F27" s="173"/>
      <c r="G27" s="173"/>
      <c r="H27" s="171" t="s">
        <v>8</v>
      </c>
      <c r="I27" s="172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71" t="s">
        <v>9</v>
      </c>
      <c r="I28" s="172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9" sqref="H9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83" t="s">
        <v>196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s="4" customFormat="1" ht="25.95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7" t="s">
        <v>16</v>
      </c>
      <c r="G2" s="188"/>
      <c r="H2" s="188"/>
      <c r="I2" s="189"/>
      <c r="J2" s="186" t="s">
        <v>161</v>
      </c>
      <c r="K2" s="186" t="s">
        <v>162</v>
      </c>
      <c r="L2" s="186"/>
      <c r="M2" s="186"/>
      <c r="N2" s="186"/>
      <c r="O2" s="186"/>
      <c r="P2" s="187" t="s">
        <v>163</v>
      </c>
      <c r="Q2" s="186" t="s">
        <v>194</v>
      </c>
      <c r="R2" s="186"/>
      <c r="S2" s="186"/>
      <c r="T2" s="186"/>
      <c r="U2" s="186"/>
      <c r="V2" s="186"/>
      <c r="W2" s="186"/>
      <c r="X2" s="186"/>
      <c r="Y2" s="62"/>
      <c r="Z2" s="62"/>
    </row>
    <row r="3" spans="1:26" s="4" customFormat="1" ht="94.95" customHeight="1">
      <c r="A3" s="184"/>
      <c r="B3" s="185"/>
      <c r="C3" s="184"/>
      <c r="D3" s="184"/>
      <c r="E3" s="186"/>
      <c r="F3" s="166" t="s">
        <v>293</v>
      </c>
      <c r="G3" s="165" t="s">
        <v>294</v>
      </c>
      <c r="H3" s="165" t="s">
        <v>295</v>
      </c>
      <c r="I3" s="58" t="s">
        <v>15</v>
      </c>
      <c r="J3" s="186"/>
      <c r="K3" s="79"/>
      <c r="L3" s="102"/>
      <c r="M3" s="92"/>
      <c r="N3" s="92"/>
      <c r="O3" s="92"/>
      <c r="P3" s="186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174733.84000000003</v>
      </c>
      <c r="F5" s="140">
        <f>Разд.1.1!E5</f>
        <v>174733.84000000003</v>
      </c>
      <c r="G5" s="140">
        <f>Разд.1.2!E5</f>
        <v>0</v>
      </c>
      <c r="H5" s="140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0">
        <f>Разд.1.1!E6</f>
        <v>0</v>
      </c>
      <c r="G6" s="140">
        <f>Разд.1.2!E6</f>
        <v>0</v>
      </c>
      <c r="H6" s="140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18015535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0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40">
        <f>Разд.1.1!E9</f>
        <v>0</v>
      </c>
      <c r="G9" s="140">
        <f>Разд.1.2!E9</f>
        <v>0</v>
      </c>
      <c r="H9" s="140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14193598</v>
      </c>
      <c r="F10" s="123">
        <f t="shared" ref="F10:I10" si="2">+F11+F12+F13</f>
        <v>14193598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13873078</v>
      </c>
      <c r="F11" s="140">
        <f>Разд.1.1!E11</f>
        <v>13873078</v>
      </c>
      <c r="G11" s="140">
        <f>Разд.1.2!E11</f>
        <v>0</v>
      </c>
      <c r="H11" s="140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0">
        <f>Разд.1.1!E12</f>
        <v>0</v>
      </c>
      <c r="G12" s="140">
        <f>Разд.1.2!E12</f>
        <v>0</v>
      </c>
      <c r="H12" s="140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320520</v>
      </c>
      <c r="F13" s="140">
        <f>Разд.1.1!E13</f>
        <v>320520</v>
      </c>
      <c r="G13" s="140">
        <f>Разд.1.2!E13</f>
        <v>0</v>
      </c>
      <c r="H13" s="140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0">
        <f>Разд.1.1!E15</f>
        <v>0</v>
      </c>
      <c r="G15" s="140">
        <f>Разд.1.2!E15</f>
        <v>0</v>
      </c>
      <c r="H15" s="140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40">
        <f>Разд.1.1!E16</f>
        <v>0</v>
      </c>
      <c r="G16" s="140">
        <f>Разд.1.2!E16</f>
        <v>0</v>
      </c>
      <c r="H16" s="140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3772457</v>
      </c>
      <c r="F17" s="123">
        <f>F20+F18</f>
        <v>3821937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3772457</v>
      </c>
      <c r="F18" s="140">
        <f>Разд.1.1!E18</f>
        <v>3772457</v>
      </c>
      <c r="G18" s="140">
        <f>Разд.1.2!E18</f>
        <v>0</v>
      </c>
      <c r="H18" s="140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40">
        <f>Разд.1.1!E19</f>
        <v>0</v>
      </c>
      <c r="G19" s="140">
        <f>Разд.1.2!E19</f>
        <v>0</v>
      </c>
      <c r="H19" s="140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40">
        <f>Разд.1.1!E20</f>
        <v>49480</v>
      </c>
      <c r="G20" s="140">
        <f>Разд.1.2!E20</f>
        <v>0</v>
      </c>
      <c r="H20" s="140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40">
        <f>Разд.1.1!E22</f>
        <v>0</v>
      </c>
      <c r="G22" s="140">
        <f>Разд.1.2!E22</f>
        <v>0</v>
      </c>
      <c r="H22" s="140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0" t="e">
        <f>Разд.1.1!#REF!</f>
        <v>#REF!</v>
      </c>
      <c r="G23" s="140" t="e">
        <f>Разд.1.2!#REF!</f>
        <v>#REF!</v>
      </c>
      <c r="H23" s="140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40" t="e">
        <f>Разд.1.1!#REF!</f>
        <v>#REF!</v>
      </c>
      <c r="G24" s="140" t="e">
        <f>Разд.1.2!#REF!</f>
        <v>#REF!</v>
      </c>
      <c r="H24" s="140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40">
        <f>Разд.1.1!E24</f>
        <v>0</v>
      </c>
      <c r="G26" s="140">
        <f>Разд.1.2!E24</f>
        <v>0</v>
      </c>
      <c r="H26" s="140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0">
        <f>Разд.1.1!E25</f>
        <v>0</v>
      </c>
      <c r="G27" s="140">
        <f>Разд.1.2!E26</f>
        <v>0</v>
      </c>
      <c r="H27" s="140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0">
        <f>Разд.1.1!E26</f>
        <v>0</v>
      </c>
      <c r="G28" s="140">
        <f>Разд.1.2!E27</f>
        <v>0</v>
      </c>
      <c r="H28" s="140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40">
        <f>Разд.1.1!E27</f>
        <v>0</v>
      </c>
      <c r="G29" s="140">
        <f>Разд.1.2!E28</f>
        <v>0</v>
      </c>
      <c r="H29" s="140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17518605.98</v>
      </c>
      <c r="F30" s="127">
        <f>+F31+F43+F50+F54+F61+F63+F79+F83</f>
        <v>18201748.84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13390425</v>
      </c>
      <c r="F31" s="123">
        <f t="shared" ref="F31" si="10">+F32+F33+F34+F35+F38+F40+F41</f>
        <v>13390425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10275651</v>
      </c>
      <c r="F32" s="140">
        <f>Разд.1.1!E30</f>
        <v>10275651</v>
      </c>
      <c r="G32" s="140">
        <f>Разд.1.2!E31</f>
        <v>0</v>
      </c>
      <c r="H32" s="140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0">
        <f>Разд.1.1!E31</f>
        <v>0</v>
      </c>
      <c r="G33" s="140">
        <f>Разд.1.2!E32</f>
        <v>0</v>
      </c>
      <c r="H33" s="140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0">
        <f>Разд.1.1!E32</f>
        <v>0</v>
      </c>
      <c r="G34" s="140">
        <f>Разд.1.2!E33</f>
        <v>0</v>
      </c>
      <c r="H34" s="140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3114774</v>
      </c>
      <c r="F35" s="140">
        <f>Разд.1.1!E33</f>
        <v>3114774</v>
      </c>
      <c r="G35" s="140">
        <f>Разд.1.2!E34</f>
        <v>0</v>
      </c>
      <c r="H35" s="140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3103294</v>
      </c>
      <c r="F36" s="140">
        <f>Разд.1.1!E34</f>
        <v>3103294</v>
      </c>
      <c r="G36" s="140">
        <f>Разд.1.2!E35</f>
        <v>0</v>
      </c>
      <c r="H36" s="140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11480</v>
      </c>
      <c r="F37" s="140">
        <f>Разд.1.1!E35</f>
        <v>11480</v>
      </c>
      <c r="G37" s="140">
        <f>Разд.1.2!E36</f>
        <v>0</v>
      </c>
      <c r="H37" s="140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0">
        <f>Разд.1.1!E36</f>
        <v>0</v>
      </c>
      <c r="G38" s="140">
        <f>Разд.1.2!E37</f>
        <v>0</v>
      </c>
      <c r="H38" s="140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40"/>
      <c r="G39" s="140">
        <f>Разд.1.2!E38</f>
        <v>0</v>
      </c>
      <c r="H39" s="140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0">
        <f>Разд.1.1!E38</f>
        <v>0</v>
      </c>
      <c r="G40" s="140">
        <f>Разд.1.2!E39</f>
        <v>0</v>
      </c>
      <c r="H40" s="140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0">
        <f>Разд.1.1!E39</f>
        <v>0</v>
      </c>
      <c r="G41" s="140">
        <f>Разд.1.2!E40</f>
        <v>0</v>
      </c>
      <c r="H41" s="140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0">
        <f>Разд.1.1!E40</f>
        <v>0</v>
      </c>
      <c r="G42" s="140">
        <f>Разд.1.2!E41</f>
        <v>0</v>
      </c>
      <c r="H42" s="140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0">
        <f>Разд.1.1!E43</f>
        <v>0</v>
      </c>
      <c r="G44" s="140">
        <f>Разд.1.2!E44</f>
        <v>0</v>
      </c>
      <c r="H44" s="140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0">
        <f>Разд.1.1!E44</f>
        <v>0</v>
      </c>
      <c r="G45" s="140">
        <f>Разд.1.2!E45</f>
        <v>0</v>
      </c>
      <c r="H45" s="140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40">
        <f>Разд.1.1!E45</f>
        <v>0</v>
      </c>
      <c r="G46" s="140">
        <f>Разд.1.2!E46</f>
        <v>0</v>
      </c>
      <c r="H46" s="140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0">
        <f>Разд.1.1!E46</f>
        <v>0</v>
      </c>
      <c r="G47" s="140">
        <f>Разд.1.2!E47</f>
        <v>0</v>
      </c>
      <c r="H47" s="140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0">
        <f>Разд.1.1!E47</f>
        <v>0</v>
      </c>
      <c r="G48" s="140">
        <f>Разд.1.2!E48</f>
        <v>0</v>
      </c>
      <c r="H48" s="140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0">
        <f>Разд.1.1!E48</f>
        <v>0</v>
      </c>
      <c r="G49" s="140">
        <f>Разд.1.2!E49</f>
        <v>0</v>
      </c>
      <c r="H49" s="140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131564</v>
      </c>
      <c r="F50" s="123">
        <f t="shared" ref="F50" si="15">+F51+F52+F53</f>
        <v>131564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117454</v>
      </c>
      <c r="F51" s="140">
        <f>Разд.1.1!E50</f>
        <v>117454</v>
      </c>
      <c r="G51" s="140">
        <f>Разд.1.2!E51</f>
        <v>0</v>
      </c>
      <c r="H51" s="140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14110</v>
      </c>
      <c r="F52" s="140">
        <f>Разд.1.1!E51</f>
        <v>14110</v>
      </c>
      <c r="G52" s="140">
        <f>Разд.1.2!E52</f>
        <v>0</v>
      </c>
      <c r="H52" s="140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40">
        <f>Разд.1.1!E52</f>
        <v>0</v>
      </c>
      <c r="G53" s="140">
        <f>Разд.1.2!E53</f>
        <v>0</v>
      </c>
      <c r="H53" s="140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0">
        <f>Разд.1.2!E55</f>
        <v>0</v>
      </c>
      <c r="H55" s="140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0">
        <f>Разд.1.2!E56</f>
        <v>0</v>
      </c>
      <c r="H56" s="140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0">
        <f>Разд.1.2!E57</f>
        <v>0</v>
      </c>
      <c r="H57" s="140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0">
        <f>Разд.1.2!E58</f>
        <v>0</v>
      </c>
      <c r="H58" s="140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0">
        <f>Разд.1.2!E59</f>
        <v>0</v>
      </c>
      <c r="H59" s="140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0">
        <f>Разд.1.2!E60</f>
        <v>0</v>
      </c>
      <c r="H60" s="140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3">
        <f t="shared" ref="F61" si="18">+F62</f>
        <v>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0">
        <f>Разд.1.1!E61</f>
        <v>0</v>
      </c>
      <c r="G62" s="140">
        <f>Разд.1.2!E62</f>
        <v>0</v>
      </c>
      <c r="H62" s="140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3996616.98</v>
      </c>
      <c r="F63" s="123">
        <f>+F64+F65+F66+F67+F73+F74+F75</f>
        <v>4679759.84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0">
        <f>Разд.1.1!E63</f>
        <v>0</v>
      </c>
      <c r="G64" s="140">
        <f>Разд.1.2!E64</f>
        <v>0</v>
      </c>
      <c r="H64" s="140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40">
        <f>Разд.1.1!E64</f>
        <v>0</v>
      </c>
      <c r="G65" s="140">
        <f>Разд.1.2!E65</f>
        <v>0</v>
      </c>
      <c r="H65" s="140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0">
        <f>Разд.1.1!E65</f>
        <v>0</v>
      </c>
      <c r="G66" s="140">
        <f>Разд.1.2!E66</f>
        <v>0</v>
      </c>
      <c r="H66" s="140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3996616.98</v>
      </c>
      <c r="F67" s="123">
        <f>Разд.1.1!E66</f>
        <v>3996616.98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40">
        <f>Разд.1.1!E67</f>
        <v>0</v>
      </c>
      <c r="G68" s="140">
        <f>Разд.1.2!E68</f>
        <v>0</v>
      </c>
      <c r="H68" s="140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32830</v>
      </c>
      <c r="F69" s="140">
        <f>Разд.1.1!E68</f>
        <v>32830</v>
      </c>
      <c r="G69" s="140">
        <f>Разд.1.2!E69</f>
        <v>0</v>
      </c>
      <c r="H69" s="140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0">
        <f>Разд.1.1!E69</f>
        <v>0</v>
      </c>
      <c r="G70" s="140">
        <f>Разд.1.2!E70</f>
        <v>0</v>
      </c>
      <c r="H70" s="140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1306984.92</v>
      </c>
      <c r="F71" s="140">
        <f>Разд.1.1!E70</f>
        <v>1306984.92</v>
      </c>
      <c r="G71" s="140">
        <f>Разд.1.2!E71</f>
        <v>0</v>
      </c>
      <c r="H71" s="140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1069064.92</v>
      </c>
      <c r="F72" s="140">
        <f>Разд.1.1!E71</f>
        <v>1069064.92</v>
      </c>
      <c r="G72" s="140">
        <f>Разд.1.2!E72</f>
        <v>0</v>
      </c>
      <c r="H72" s="140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8">
        <f>Разд.1.1!E72</f>
        <v>0</v>
      </c>
      <c r="G73" s="140">
        <f>Разд.1.2!E73</f>
        <v>0</v>
      </c>
      <c r="H73" s="140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683142.86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0">
        <f>Разд.1.1!E74</f>
        <v>0</v>
      </c>
      <c r="G75" s="140">
        <f>Разд.1.2!E75</f>
        <v>0</v>
      </c>
      <c r="H75" s="140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0">
        <f>Разд.1.1!E75</f>
        <v>0</v>
      </c>
      <c r="G76" s="140">
        <f>Разд.1.2!E76</f>
        <v>0</v>
      </c>
      <c r="H76" s="140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0">
        <f>Разд.1.1!E76</f>
        <v>0</v>
      </c>
      <c r="G77" s="140">
        <f>Разд.1.2!E77</f>
        <v>0</v>
      </c>
      <c r="H77" s="140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40"/>
      <c r="G78" s="140"/>
      <c r="H78" s="140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0">
        <f>Разд.1.1!E79</f>
        <v>0</v>
      </c>
      <c r="G80" s="140">
        <f>Разд.1.2!E80</f>
        <v>0</v>
      </c>
      <c r="H80" s="140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0">
        <f>Разд.1.1!E80</f>
        <v>0</v>
      </c>
      <c r="G81" s="140">
        <f>Разд.1.2!E81</f>
        <v>0</v>
      </c>
      <c r="H81" s="140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0">
        <f>Разд.1.1!E81</f>
        <v>0</v>
      </c>
      <c r="G82" s="140">
        <f>Разд.1.2!E82</f>
        <v>0</v>
      </c>
      <c r="H82" s="140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0">
        <f>Разд.1.1!E83</f>
        <v>0</v>
      </c>
      <c r="G84" s="140">
        <f>Разд.1.2!E84</f>
        <v>0</v>
      </c>
      <c r="H84" s="140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3"/>
  <sheetViews>
    <sheetView view="pageBreakPreview" zoomScale="70" zoomScaleNormal="58" zoomScaleSheetLayoutView="70" workbookViewId="0">
      <pane xSplit="4" ySplit="4" topLeftCell="E14" activePane="bottomRight" state="frozen"/>
      <selection activeCell="F75" sqref="F75"/>
      <selection pane="topRight" activeCell="F75" sqref="F75"/>
      <selection pane="bottomLeft" activeCell="F75" sqref="F75"/>
      <selection pane="bottomRight" activeCell="F71" sqref="F71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0.44140625" style="1" customWidth="1"/>
    <col min="6" max="6" width="21.33203125" style="1" customWidth="1"/>
    <col min="7" max="7" width="24.33203125" style="1" customWidth="1"/>
    <col min="8" max="8" width="26.33203125" style="1" customWidth="1"/>
    <col min="9" max="10" width="20.5546875" style="1" customWidth="1"/>
    <col min="11" max="11" width="25.109375" style="1" customWidth="1"/>
    <col min="12" max="12" width="17.88671875" style="1" hidden="1" customWidth="1"/>
    <col min="13" max="13" width="19.6640625" style="1" customWidth="1"/>
    <col min="14" max="14" width="5.6640625" style="1" hidden="1" customWidth="1"/>
    <col min="15" max="15" width="22.5546875" style="1" customWidth="1"/>
    <col min="16" max="16" width="11.6640625" style="1" customWidth="1"/>
    <col min="17" max="18" width="14.33203125" style="1" customWidth="1"/>
    <col min="19" max="19" width="19" style="1" customWidth="1"/>
    <col min="20" max="20" width="18.44140625" style="1" customWidth="1"/>
    <col min="21" max="21" width="11.88671875" style="1" customWidth="1"/>
    <col min="22" max="22" width="10" style="1" customWidth="1"/>
    <col min="23" max="23" width="14.109375" style="1" customWidth="1"/>
    <col min="24" max="24" width="13" style="1" hidden="1" customWidth="1"/>
    <col min="25" max="25" width="11.6640625" style="1" hidden="1" customWidth="1"/>
    <col min="26" max="26" width="13.109375" hidden="1" customWidth="1"/>
    <col min="27" max="32" width="9.109375" customWidth="1"/>
  </cols>
  <sheetData>
    <row r="1" spans="1:26" ht="31.95" customHeight="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6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92" t="s">
        <v>162</v>
      </c>
      <c r="H2" s="188"/>
      <c r="I2" s="188"/>
      <c r="J2" s="188"/>
      <c r="K2" s="188"/>
      <c r="L2" s="188"/>
      <c r="M2" s="188"/>
      <c r="N2" s="188"/>
      <c r="O2" s="188"/>
      <c r="P2" s="188"/>
      <c r="Q2" s="189"/>
      <c r="R2" s="170"/>
      <c r="S2" s="190" t="s">
        <v>163</v>
      </c>
      <c r="T2" s="186" t="s">
        <v>272</v>
      </c>
      <c r="U2" s="186"/>
      <c r="V2" s="186"/>
      <c r="W2" s="186"/>
      <c r="X2" s="186"/>
      <c r="Y2" s="186"/>
    </row>
    <row r="3" spans="1:26" s="4" customFormat="1" ht="306" customHeight="1">
      <c r="A3" s="184"/>
      <c r="B3" s="185"/>
      <c r="C3" s="184"/>
      <c r="D3" s="184"/>
      <c r="E3" s="186"/>
      <c r="F3" s="186"/>
      <c r="G3" s="160" t="s">
        <v>275</v>
      </c>
      <c r="H3" s="92" t="s">
        <v>280</v>
      </c>
      <c r="I3" s="161" t="s">
        <v>276</v>
      </c>
      <c r="J3" s="168" t="s">
        <v>299</v>
      </c>
      <c r="K3" s="161" t="s">
        <v>281</v>
      </c>
      <c r="L3" s="138" t="s">
        <v>282</v>
      </c>
      <c r="M3" s="162" t="s">
        <v>285</v>
      </c>
      <c r="N3" s="161"/>
      <c r="O3" s="163" t="s">
        <v>286</v>
      </c>
      <c r="P3" s="164" t="s">
        <v>290</v>
      </c>
      <c r="Q3" s="164" t="s">
        <v>291</v>
      </c>
      <c r="R3" s="169" t="s">
        <v>282</v>
      </c>
      <c r="S3" s="191"/>
      <c r="T3" s="92" t="s">
        <v>203</v>
      </c>
      <c r="U3" s="92" t="s">
        <v>204</v>
      </c>
      <c r="V3" s="113" t="s">
        <v>167</v>
      </c>
      <c r="W3" s="92" t="s">
        <v>205</v>
      </c>
      <c r="X3" s="97"/>
      <c r="Y3" s="92"/>
      <c r="Z3" s="92"/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17</v>
      </c>
      <c r="T4" s="65">
        <v>18</v>
      </c>
      <c r="U4" s="65">
        <v>19</v>
      </c>
      <c r="V4" s="65">
        <v>20</v>
      </c>
      <c r="W4" s="65">
        <v>21</v>
      </c>
      <c r="X4" s="65">
        <v>14</v>
      </c>
      <c r="Y4" s="65">
        <v>15</v>
      </c>
      <c r="Z4" s="65">
        <v>16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128">
        <f>SUM(F5:Z5)</f>
        <v>174733.84000000003</v>
      </c>
      <c r="F5" s="120">
        <v>169238.92</v>
      </c>
      <c r="G5" s="83"/>
      <c r="H5" s="66"/>
      <c r="I5" s="66"/>
      <c r="J5" s="120"/>
      <c r="K5" s="66"/>
      <c r="L5" s="120"/>
      <c r="M5" s="120"/>
      <c r="N5" s="120"/>
      <c r="O5" s="120"/>
      <c r="P5" s="66"/>
      <c r="Q5" s="120"/>
      <c r="R5" s="120"/>
      <c r="S5" s="66"/>
      <c r="T5" s="66">
        <v>5494.92</v>
      </c>
      <c r="U5" s="83"/>
      <c r="V5" s="83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66"/>
      <c r="G6" s="66"/>
      <c r="H6" s="66"/>
      <c r="I6" s="66"/>
      <c r="J6" s="120"/>
      <c r="K6" s="66"/>
      <c r="L6" s="120"/>
      <c r="M6" s="120"/>
      <c r="N6" s="120"/>
      <c r="O6" s="120"/>
      <c r="P6" s="66"/>
      <c r="Q6" s="120"/>
      <c r="R6" s="120"/>
      <c r="S6" s="66"/>
      <c r="T6" s="66"/>
      <c r="U6" s="66"/>
      <c r="V6" s="66"/>
      <c r="W6" s="66"/>
      <c r="X6" s="66" t="e">
        <f>+X5+X7-X28</f>
        <v>#REF!</v>
      </c>
      <c r="Y6" s="66" t="e">
        <f>+Y5+Y7-Y28</f>
        <v>#REF!</v>
      </c>
      <c r="Z6" s="66" t="e">
        <f>+Z5+Z7-Z28</f>
        <v>#REF!</v>
      </c>
    </row>
    <row r="7" spans="1:26" ht="15.6">
      <c r="A7" s="56" t="s">
        <v>22</v>
      </c>
      <c r="B7" s="57" t="s">
        <v>28</v>
      </c>
      <c r="C7" s="50"/>
      <c r="D7" s="50"/>
      <c r="E7" s="127">
        <f>E8+E10+E14+E17+E21+E23</f>
        <v>18015535</v>
      </c>
      <c r="F7" s="127">
        <f>+F8+F10+F14+F17+F21+F23</f>
        <v>13873078</v>
      </c>
      <c r="G7" s="127">
        <f t="shared" ref="G7:Z7" si="0">+G8+G10+G14+G17+G21+G23</f>
        <v>112000</v>
      </c>
      <c r="H7" s="127">
        <f t="shared" si="0"/>
        <v>12000</v>
      </c>
      <c r="I7" s="127">
        <f t="shared" si="0"/>
        <v>220000</v>
      </c>
      <c r="J7" s="127">
        <f t="shared" ref="J7" si="1">+J8+J10+J14+J17+J21+J23</f>
        <v>873800</v>
      </c>
      <c r="K7" s="127">
        <f t="shared" si="0"/>
        <v>170400</v>
      </c>
      <c r="L7" s="127">
        <f t="shared" si="0"/>
        <v>0</v>
      </c>
      <c r="M7" s="127">
        <f t="shared" si="0"/>
        <v>43500</v>
      </c>
      <c r="N7" s="127">
        <f t="shared" si="0"/>
        <v>0</v>
      </c>
      <c r="O7" s="127">
        <f t="shared" si="0"/>
        <v>159300</v>
      </c>
      <c r="P7" s="127">
        <f t="shared" si="0"/>
        <v>20900</v>
      </c>
      <c r="Q7" s="127">
        <f t="shared" ref="Q7:R7" si="2">+Q8+Q10+Q14+Q17+Q21+Q23</f>
        <v>17700</v>
      </c>
      <c r="R7" s="127">
        <f t="shared" si="2"/>
        <v>2142857</v>
      </c>
      <c r="S7" s="127">
        <f t="shared" si="0"/>
        <v>0</v>
      </c>
      <c r="T7" s="127">
        <f t="shared" si="0"/>
        <v>320520</v>
      </c>
      <c r="U7" s="127">
        <f t="shared" si="0"/>
        <v>0</v>
      </c>
      <c r="V7" s="127">
        <f t="shared" si="0"/>
        <v>0</v>
      </c>
      <c r="W7" s="127">
        <f t="shared" si="0"/>
        <v>49480</v>
      </c>
      <c r="X7" s="55" t="e">
        <f t="shared" si="0"/>
        <v>#REF!</v>
      </c>
      <c r="Y7" s="55" t="e">
        <f t="shared" si="0"/>
        <v>#REF!</v>
      </c>
      <c r="Z7" s="55" t="e">
        <f t="shared" si="0"/>
        <v>#REF!</v>
      </c>
    </row>
    <row r="8" spans="1:26" ht="31.2">
      <c r="A8" s="59" t="s">
        <v>201</v>
      </c>
      <c r="B8" s="67" t="s">
        <v>29</v>
      </c>
      <c r="C8" s="68">
        <v>120</v>
      </c>
      <c r="D8" s="77"/>
      <c r="E8" s="123">
        <f>E9</f>
        <v>0</v>
      </c>
      <c r="F8" s="123">
        <f t="shared" ref="F8:Y8" si="3">F9</f>
        <v>0</v>
      </c>
      <c r="G8" s="123">
        <f t="shared" si="3"/>
        <v>0</v>
      </c>
      <c r="H8" s="123">
        <f t="shared" si="3"/>
        <v>0</v>
      </c>
      <c r="I8" s="123">
        <f t="shared" si="3"/>
        <v>0</v>
      </c>
      <c r="J8" s="123">
        <f t="shared" si="3"/>
        <v>0</v>
      </c>
      <c r="K8" s="123">
        <f>K9</f>
        <v>0</v>
      </c>
      <c r="L8" s="123">
        <f t="shared" ref="L8:O8" si="4">L9</f>
        <v>0</v>
      </c>
      <c r="M8" s="123">
        <f t="shared" si="4"/>
        <v>0</v>
      </c>
      <c r="N8" s="123">
        <f t="shared" si="4"/>
        <v>0</v>
      </c>
      <c r="O8" s="123">
        <f t="shared" si="4"/>
        <v>0</v>
      </c>
      <c r="P8" s="123">
        <f t="shared" si="3"/>
        <v>0</v>
      </c>
      <c r="Q8" s="123">
        <f t="shared" si="3"/>
        <v>0</v>
      </c>
      <c r="R8" s="123">
        <f t="shared" si="3"/>
        <v>0</v>
      </c>
      <c r="S8" s="123">
        <f t="shared" si="3"/>
        <v>0</v>
      </c>
      <c r="T8" s="123">
        <f t="shared" si="3"/>
        <v>0</v>
      </c>
      <c r="U8" s="123">
        <f t="shared" si="3"/>
        <v>0</v>
      </c>
      <c r="V8" s="123">
        <f>V9</f>
        <v>0</v>
      </c>
      <c r="W8" s="123">
        <f>W9</f>
        <v>0</v>
      </c>
      <c r="X8" s="72">
        <f t="shared" si="3"/>
        <v>0</v>
      </c>
      <c r="Y8" s="72">
        <f t="shared" si="3"/>
        <v>0</v>
      </c>
      <c r="Z8" s="72">
        <f>Z9</f>
        <v>0</v>
      </c>
    </row>
    <row r="9" spans="1:26" ht="15.6">
      <c r="A9" s="62" t="s">
        <v>207</v>
      </c>
      <c r="B9" s="69" t="s">
        <v>30</v>
      </c>
      <c r="C9" s="70"/>
      <c r="D9" s="139"/>
      <c r="E9" s="140">
        <f>V9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>
        <f>V28-V5</f>
        <v>0</v>
      </c>
      <c r="W9" s="101"/>
      <c r="X9" s="71"/>
      <c r="Y9" s="71"/>
      <c r="Z9" s="71"/>
    </row>
    <row r="10" spans="1:26" ht="15.6">
      <c r="A10" s="59" t="s">
        <v>24</v>
      </c>
      <c r="B10" s="67" t="s">
        <v>31</v>
      </c>
      <c r="C10" s="68">
        <v>130</v>
      </c>
      <c r="D10" s="77"/>
      <c r="E10" s="123">
        <f>+E11+E12+E13</f>
        <v>14193598</v>
      </c>
      <c r="F10" s="123">
        <f t="shared" ref="F10:Z10" si="5">+F11+F12+F13</f>
        <v>13873078</v>
      </c>
      <c r="G10" s="123">
        <f t="shared" si="5"/>
        <v>0</v>
      </c>
      <c r="H10" s="123">
        <f t="shared" si="5"/>
        <v>0</v>
      </c>
      <c r="I10" s="123">
        <f t="shared" ref="I10:J10" si="6">+I11+I12+I13</f>
        <v>0</v>
      </c>
      <c r="J10" s="123">
        <f t="shared" si="6"/>
        <v>0</v>
      </c>
      <c r="K10" s="123">
        <f>+K11+K12+K13</f>
        <v>0</v>
      </c>
      <c r="L10" s="123">
        <f t="shared" ref="L10:O10" si="7">+L11+L12+L13</f>
        <v>0</v>
      </c>
      <c r="M10" s="123">
        <f t="shared" si="7"/>
        <v>0</v>
      </c>
      <c r="N10" s="123">
        <f t="shared" si="7"/>
        <v>0</v>
      </c>
      <c r="O10" s="123">
        <f t="shared" si="7"/>
        <v>0</v>
      </c>
      <c r="P10" s="123">
        <f t="shared" ref="P10:R10" si="8">+P11+P12+P13</f>
        <v>0</v>
      </c>
      <c r="Q10" s="123">
        <f t="shared" si="8"/>
        <v>0</v>
      </c>
      <c r="R10" s="123">
        <f t="shared" si="8"/>
        <v>0</v>
      </c>
      <c r="S10" s="123">
        <f t="shared" ref="S10" si="9">+S11+S12+S13</f>
        <v>0</v>
      </c>
      <c r="T10" s="123">
        <f t="shared" si="5"/>
        <v>320520</v>
      </c>
      <c r="U10" s="123">
        <f t="shared" si="5"/>
        <v>0</v>
      </c>
      <c r="V10" s="123">
        <f>+V11+V12+V13</f>
        <v>0</v>
      </c>
      <c r="W10" s="123">
        <f>+W11+W12+W13</f>
        <v>0</v>
      </c>
      <c r="X10" s="72">
        <f t="shared" si="5"/>
        <v>0</v>
      </c>
      <c r="Y10" s="72">
        <f t="shared" si="5"/>
        <v>0</v>
      </c>
      <c r="Z10" s="72">
        <f t="shared" si="5"/>
        <v>0</v>
      </c>
    </row>
    <row r="11" spans="1:26" ht="62.4">
      <c r="A11" s="61" t="s">
        <v>32</v>
      </c>
      <c r="B11" s="69" t="s">
        <v>33</v>
      </c>
      <c r="C11" s="70">
        <v>130</v>
      </c>
      <c r="D11" s="141"/>
      <c r="E11" s="140">
        <f>F11</f>
        <v>13873078</v>
      </c>
      <c r="F11" s="101">
        <f>F28-F5-F26</f>
        <v>13873078</v>
      </c>
      <c r="G11" s="10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139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139"/>
      <c r="E13" s="140">
        <f>T13+U13+V13</f>
        <v>320520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01">
        <f>T28-T5-T26</f>
        <v>320520</v>
      </c>
      <c r="U13" s="101">
        <f>U28-U5-U26</f>
        <v>0</v>
      </c>
      <c r="V13" s="101"/>
      <c r="W13" s="141"/>
      <c r="X13" s="71"/>
      <c r="Y13" s="71"/>
      <c r="Z13" s="71"/>
    </row>
    <row r="14" spans="1:26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Z14" si="10">+H15+H16</f>
        <v>0</v>
      </c>
      <c r="I14" s="123">
        <f t="shared" ref="I14:J14" si="11">+I15+I16</f>
        <v>0</v>
      </c>
      <c r="J14" s="123">
        <f t="shared" si="11"/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f t="shared" ref="P14:Q14" si="12">+P15+P16</f>
        <v>0</v>
      </c>
      <c r="Q14" s="123">
        <f t="shared" si="12"/>
        <v>0</v>
      </c>
      <c r="R14" s="123">
        <v>0</v>
      </c>
      <c r="S14" s="123">
        <f t="shared" ref="S14" si="13">+S15+S16</f>
        <v>0</v>
      </c>
      <c r="T14" s="123">
        <f t="shared" si="10"/>
        <v>0</v>
      </c>
      <c r="U14" s="123">
        <f t="shared" si="10"/>
        <v>0</v>
      </c>
      <c r="V14" s="123">
        <f>+V15+V16</f>
        <v>0</v>
      </c>
      <c r="W14" s="123">
        <f t="shared" si="10"/>
        <v>0</v>
      </c>
      <c r="X14" s="72">
        <f t="shared" si="10"/>
        <v>0</v>
      </c>
      <c r="Y14" s="72">
        <f t="shared" si="10"/>
        <v>0</v>
      </c>
      <c r="Z14" s="72">
        <f t="shared" si="10"/>
        <v>0</v>
      </c>
    </row>
    <row r="15" spans="1:26" ht="15.6">
      <c r="A15" s="62" t="s">
        <v>23</v>
      </c>
      <c r="B15" s="69" t="s">
        <v>36</v>
      </c>
      <c r="C15" s="70">
        <v>140</v>
      </c>
      <c r="D15" s="139"/>
      <c r="E15" s="140">
        <f>V15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01"/>
      <c r="W15" s="141"/>
      <c r="X15" s="71"/>
      <c r="Y15" s="71"/>
      <c r="Z15" s="71"/>
    </row>
    <row r="16" spans="1:26" ht="15.6">
      <c r="A16" s="62"/>
      <c r="B16" s="69"/>
      <c r="C16" s="70"/>
      <c r="D16" s="139"/>
      <c r="E16" s="140">
        <f>V16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77"/>
      <c r="E17" s="123">
        <f>E20+E18</f>
        <v>3821937</v>
      </c>
      <c r="F17" s="123">
        <f t="shared" ref="F17:Z17" si="14">F18</f>
        <v>0</v>
      </c>
      <c r="G17" s="123">
        <f t="shared" si="14"/>
        <v>112000</v>
      </c>
      <c r="H17" s="123">
        <f t="shared" si="14"/>
        <v>12000</v>
      </c>
      <c r="I17" s="123">
        <f t="shared" si="14"/>
        <v>220000</v>
      </c>
      <c r="J17" s="123">
        <f t="shared" si="14"/>
        <v>873800</v>
      </c>
      <c r="K17" s="123">
        <f>K18</f>
        <v>170400</v>
      </c>
      <c r="L17" s="123">
        <f t="shared" ref="L17:R17" si="15">L18</f>
        <v>0</v>
      </c>
      <c r="M17" s="123">
        <f t="shared" si="15"/>
        <v>43500</v>
      </c>
      <c r="N17" s="123">
        <f t="shared" si="15"/>
        <v>0</v>
      </c>
      <c r="O17" s="123">
        <f t="shared" si="15"/>
        <v>159300</v>
      </c>
      <c r="P17" s="123">
        <f t="shared" si="15"/>
        <v>20900</v>
      </c>
      <c r="Q17" s="123">
        <f t="shared" si="15"/>
        <v>17700</v>
      </c>
      <c r="R17" s="123">
        <f t="shared" si="15"/>
        <v>2142857</v>
      </c>
      <c r="S17" s="123">
        <f t="shared" si="14"/>
        <v>0</v>
      </c>
      <c r="T17" s="123">
        <f t="shared" si="14"/>
        <v>0</v>
      </c>
      <c r="U17" s="123">
        <f t="shared" si="14"/>
        <v>0</v>
      </c>
      <c r="V17" s="123">
        <f>V18+V19+V20</f>
        <v>0</v>
      </c>
      <c r="W17" s="123">
        <f>W20</f>
        <v>49480</v>
      </c>
      <c r="X17" s="72">
        <f t="shared" si="14"/>
        <v>0</v>
      </c>
      <c r="Y17" s="72">
        <f t="shared" si="14"/>
        <v>0</v>
      </c>
      <c r="Z17" s="72">
        <f t="shared" si="14"/>
        <v>0</v>
      </c>
    </row>
    <row r="18" spans="1:26" ht="31.2">
      <c r="A18" s="61" t="s">
        <v>206</v>
      </c>
      <c r="B18" s="69" t="s">
        <v>209</v>
      </c>
      <c r="C18" s="70">
        <v>150</v>
      </c>
      <c r="D18" s="139"/>
      <c r="E18" s="140">
        <f>SUM(G18:Z18)</f>
        <v>3772457</v>
      </c>
      <c r="F18" s="101"/>
      <c r="G18" s="101">
        <f t="shared" ref="G18:H18" si="16">G28-G5-G20</f>
        <v>112000</v>
      </c>
      <c r="H18" s="101">
        <f t="shared" si="16"/>
        <v>12000</v>
      </c>
      <c r="I18" s="101">
        <f>I28-I5-I20</f>
        <v>220000</v>
      </c>
      <c r="J18" s="101">
        <f>J28-J5-J20</f>
        <v>873800</v>
      </c>
      <c r="K18" s="101">
        <f>K28-K5-K20</f>
        <v>170400</v>
      </c>
      <c r="L18" s="101">
        <f t="shared" ref="L18:P18" si="17">L28-L5-L20</f>
        <v>0</v>
      </c>
      <c r="M18" s="101">
        <f t="shared" si="17"/>
        <v>43500</v>
      </c>
      <c r="N18" s="101">
        <f t="shared" si="17"/>
        <v>0</v>
      </c>
      <c r="O18" s="101">
        <f t="shared" si="17"/>
        <v>159300</v>
      </c>
      <c r="P18" s="101">
        <f t="shared" si="17"/>
        <v>20900</v>
      </c>
      <c r="Q18" s="101">
        <f t="shared" ref="Q18:R18" si="18">Q28-Q5-Q20</f>
        <v>17700</v>
      </c>
      <c r="R18" s="101">
        <f t="shared" si="18"/>
        <v>2142857</v>
      </c>
      <c r="S18" s="101"/>
      <c r="T18" s="141"/>
      <c r="U18" s="141"/>
      <c r="V18" s="141"/>
      <c r="W18" s="14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139"/>
      <c r="E19" s="140"/>
      <c r="F19" s="141"/>
      <c r="G19" s="141"/>
      <c r="H19" s="14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41"/>
      <c r="U19" s="141"/>
      <c r="V19" s="141"/>
      <c r="W19" s="14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139"/>
      <c r="E20" s="140">
        <f>W20</f>
        <v>49480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>
        <f>W28-W5</f>
        <v>49480</v>
      </c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77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72" t="e">
        <f>+X22+#REF!+#REF!</f>
        <v>#REF!</v>
      </c>
      <c r="Y21" s="72" t="e">
        <f>+Y22+#REF!+#REF!</f>
        <v>#REF!</v>
      </c>
      <c r="Z21" s="72" t="e">
        <f>+Z22+#REF!+#REF!</f>
        <v>#REF!</v>
      </c>
    </row>
    <row r="22" spans="1:26" ht="21.75" customHeight="1">
      <c r="A22" s="61" t="s">
        <v>211</v>
      </c>
      <c r="B22" s="74"/>
      <c r="C22" s="75"/>
      <c r="D22" s="139"/>
      <c r="E22" s="140">
        <f>SUM(H22:Z22)</f>
        <v>0</v>
      </c>
      <c r="F22" s="141"/>
      <c r="G22" s="14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41"/>
      <c r="U22" s="141"/>
      <c r="V22" s="141"/>
      <c r="W22" s="141"/>
      <c r="X22" s="71"/>
      <c r="Y22" s="71"/>
      <c r="Z22" s="71"/>
    </row>
    <row r="23" spans="1:26" ht="31.2">
      <c r="A23" s="59" t="s">
        <v>41</v>
      </c>
      <c r="B23" s="67" t="s">
        <v>42</v>
      </c>
      <c r="C23" s="68"/>
      <c r="D23" s="77"/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72" t="e">
        <f>X24+#REF!+X25</f>
        <v>#REF!</v>
      </c>
      <c r="Y23" s="72" t="e">
        <f>Y24+#REF!+Y25</f>
        <v>#REF!</v>
      </c>
      <c r="Z23" s="72" t="e">
        <f>Z24+#REF!+Z25</f>
        <v>#REF!</v>
      </c>
    </row>
    <row r="24" spans="1:26" ht="15.6">
      <c r="A24" s="62" t="s">
        <v>23</v>
      </c>
      <c r="B24" s="69"/>
      <c r="C24" s="70"/>
      <c r="D24" s="139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71"/>
      <c r="Y24" s="71"/>
      <c r="Z24" s="71"/>
    </row>
    <row r="25" spans="1:26" ht="15.6">
      <c r="A25" s="85" t="s">
        <v>43</v>
      </c>
      <c r="B25" s="86" t="s">
        <v>44</v>
      </c>
      <c r="C25" s="87" t="s">
        <v>19</v>
      </c>
      <c r="D25" s="142"/>
      <c r="E25" s="133">
        <f>E26</f>
        <v>0</v>
      </c>
      <c r="F25" s="133">
        <f>F26</f>
        <v>0</v>
      </c>
      <c r="G25" s="133">
        <f>G26</f>
        <v>0</v>
      </c>
      <c r="H25" s="133">
        <f t="shared" ref="H25:W25" si="19">H26</f>
        <v>0</v>
      </c>
      <c r="I25" s="133">
        <f t="shared" si="19"/>
        <v>0</v>
      </c>
      <c r="J25" s="133">
        <f t="shared" si="19"/>
        <v>0</v>
      </c>
      <c r="K25" s="133">
        <f t="shared" si="19"/>
        <v>0</v>
      </c>
      <c r="L25" s="133">
        <f t="shared" si="19"/>
        <v>0</v>
      </c>
      <c r="M25" s="133">
        <f t="shared" si="19"/>
        <v>0</v>
      </c>
      <c r="N25" s="133">
        <f t="shared" si="19"/>
        <v>0</v>
      </c>
      <c r="O25" s="133">
        <f t="shared" si="19"/>
        <v>0</v>
      </c>
      <c r="P25" s="133">
        <f t="shared" si="19"/>
        <v>0</v>
      </c>
      <c r="Q25" s="133">
        <f t="shared" si="19"/>
        <v>0</v>
      </c>
      <c r="R25" s="133">
        <f t="shared" si="19"/>
        <v>0</v>
      </c>
      <c r="S25" s="133">
        <f t="shared" si="19"/>
        <v>0</v>
      </c>
      <c r="T25" s="133">
        <f t="shared" si="19"/>
        <v>0</v>
      </c>
      <c r="U25" s="133">
        <f t="shared" si="19"/>
        <v>0</v>
      </c>
      <c r="V25" s="133">
        <f t="shared" si="19"/>
        <v>0</v>
      </c>
      <c r="W25" s="133">
        <f t="shared" si="19"/>
        <v>0</v>
      </c>
      <c r="X25" s="71"/>
      <c r="Y25" s="71"/>
      <c r="Z25" s="71"/>
    </row>
    <row r="26" spans="1:26" ht="46.8">
      <c r="A26" s="63" t="s">
        <v>190</v>
      </c>
      <c r="B26" s="69" t="s">
        <v>45</v>
      </c>
      <c r="C26" s="70">
        <v>510</v>
      </c>
      <c r="D26" s="139"/>
      <c r="E26" s="140">
        <f>F26+H26+S26</f>
        <v>0</v>
      </c>
      <c r="F26" s="143"/>
      <c r="G26" s="144"/>
      <c r="H26" s="101"/>
      <c r="I26" s="145"/>
      <c r="J26" s="145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41"/>
      <c r="V26" s="141"/>
      <c r="W26" s="141"/>
      <c r="X26" s="71"/>
      <c r="Y26" s="71"/>
      <c r="Z26" s="71"/>
    </row>
    <row r="27" spans="1:26" ht="15.6">
      <c r="A27" s="62"/>
      <c r="B27" s="69"/>
      <c r="C27" s="70"/>
      <c r="D27" s="139"/>
      <c r="E27" s="140"/>
      <c r="F27" s="141"/>
      <c r="G27" s="141"/>
      <c r="H27" s="146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71"/>
      <c r="Y27" s="71"/>
      <c r="Z27" s="71"/>
    </row>
    <row r="28" spans="1:26" ht="15.6">
      <c r="A28" s="52" t="s">
        <v>46</v>
      </c>
      <c r="B28" s="53" t="s">
        <v>49</v>
      </c>
      <c r="C28" s="54" t="s">
        <v>19</v>
      </c>
      <c r="D28" s="147"/>
      <c r="E28" s="134">
        <f t="shared" ref="E28:Z28" si="20">+E29+E42+E49+E53+E60+E62+E78+E82</f>
        <v>18201748.84</v>
      </c>
      <c r="F28" s="134">
        <f>+F29+F42+F49+F53+F60+F62+F78+F82</f>
        <v>14042316.92</v>
      </c>
      <c r="G28" s="134">
        <f>+G29+G42+G49+G53+G60+G62+G78+G82</f>
        <v>112000</v>
      </c>
      <c r="H28" s="134">
        <f t="shared" si="20"/>
        <v>12000</v>
      </c>
      <c r="I28" s="134">
        <f>+I29+I42+I49+I53+I60+I62+I78+I82</f>
        <v>220000</v>
      </c>
      <c r="J28" s="134">
        <f>+J29+J42+J49+J53+J60+J62+J78+J82</f>
        <v>873800</v>
      </c>
      <c r="K28" s="134">
        <f t="shared" si="20"/>
        <v>170400</v>
      </c>
      <c r="L28" s="134">
        <f t="shared" si="20"/>
        <v>0</v>
      </c>
      <c r="M28" s="134">
        <f t="shared" si="20"/>
        <v>43500</v>
      </c>
      <c r="N28" s="134">
        <f t="shared" si="20"/>
        <v>0</v>
      </c>
      <c r="O28" s="134">
        <f t="shared" si="20"/>
        <v>159300</v>
      </c>
      <c r="P28" s="134">
        <f t="shared" ref="P28:R28" si="21">+P29+P42+P49+P53+P60+P62+P78+P82</f>
        <v>20900</v>
      </c>
      <c r="Q28" s="134">
        <f t="shared" si="21"/>
        <v>17700</v>
      </c>
      <c r="R28" s="134">
        <f t="shared" si="21"/>
        <v>2142857</v>
      </c>
      <c r="S28" s="134">
        <f t="shared" si="20"/>
        <v>0</v>
      </c>
      <c r="T28" s="134">
        <f t="shared" si="20"/>
        <v>326014.92</v>
      </c>
      <c r="U28" s="134">
        <f t="shared" si="20"/>
        <v>0</v>
      </c>
      <c r="V28" s="134">
        <f t="shared" si="20"/>
        <v>0</v>
      </c>
      <c r="W28" s="134">
        <f t="shared" si="20"/>
        <v>49480</v>
      </c>
      <c r="X28" s="55">
        <f t="shared" si="20"/>
        <v>0</v>
      </c>
      <c r="Y28" s="55">
        <f t="shared" si="20"/>
        <v>0</v>
      </c>
      <c r="Z28" s="55">
        <f t="shared" si="20"/>
        <v>0</v>
      </c>
    </row>
    <row r="29" spans="1:26" ht="31.2">
      <c r="A29" s="60" t="s">
        <v>47</v>
      </c>
      <c r="B29" s="76" t="s">
        <v>50</v>
      </c>
      <c r="C29" s="77" t="s">
        <v>19</v>
      </c>
      <c r="D29" s="77"/>
      <c r="E29" s="123">
        <f>+E30+E31+E32+E33+E36+E38+E39</f>
        <v>13390425</v>
      </c>
      <c r="F29" s="123">
        <f>+F30+F31+F32+F33+F36+F38+F39</f>
        <v>12445265</v>
      </c>
      <c r="G29" s="123">
        <f>+G30+G31+G32+G33+G36+G38+G39</f>
        <v>0</v>
      </c>
      <c r="H29" s="123">
        <f t="shared" ref="H29:Z29" si="22">+H30+H31+H32+H33+H36+H38+H39</f>
        <v>0</v>
      </c>
      <c r="I29" s="123">
        <f t="shared" ref="I29:J29" si="23">+I30+I31+I32+I33+I36+I38+I39</f>
        <v>0</v>
      </c>
      <c r="J29" s="123">
        <f t="shared" si="23"/>
        <v>713800</v>
      </c>
      <c r="K29" s="123">
        <f>+K30+K31+K32+K33+K36+K38+K39</f>
        <v>170400</v>
      </c>
      <c r="L29" s="123">
        <f t="shared" ref="L29:N29" si="24">+L30+L31+L32+L33+L36+L38+L39</f>
        <v>0</v>
      </c>
      <c r="M29" s="123">
        <f t="shared" si="24"/>
        <v>0</v>
      </c>
      <c r="N29" s="123">
        <f t="shared" si="24"/>
        <v>0</v>
      </c>
      <c r="O29" s="123">
        <f>+O30+O31+O32+O33+O36+O38+O39</f>
        <v>0</v>
      </c>
      <c r="P29" s="123">
        <f t="shared" ref="P29:R29" si="25">+P30+P31+P32+P33+P36+P38+P39</f>
        <v>0</v>
      </c>
      <c r="Q29" s="123">
        <f t="shared" si="25"/>
        <v>0</v>
      </c>
      <c r="R29" s="123">
        <f t="shared" si="25"/>
        <v>0</v>
      </c>
      <c r="S29" s="123">
        <f t="shared" ref="S29" si="26">+S30+S31+S32+S33+S36+S38+S39</f>
        <v>0</v>
      </c>
      <c r="T29" s="123">
        <f t="shared" si="22"/>
        <v>0</v>
      </c>
      <c r="U29" s="123">
        <f t="shared" si="22"/>
        <v>0</v>
      </c>
      <c r="V29" s="123">
        <f t="shared" si="22"/>
        <v>0</v>
      </c>
      <c r="W29" s="123">
        <f>+W30+W31+W32+W33+W34</f>
        <v>49480</v>
      </c>
      <c r="X29" s="93">
        <f t="shared" si="22"/>
        <v>0</v>
      </c>
      <c r="Y29" s="93">
        <f t="shared" si="22"/>
        <v>0</v>
      </c>
      <c r="Z29" s="93">
        <f t="shared" si="22"/>
        <v>0</v>
      </c>
    </row>
    <row r="30" spans="1:26" ht="31.2">
      <c r="A30" s="62" t="s">
        <v>48</v>
      </c>
      <c r="B30" s="69" t="s">
        <v>51</v>
      </c>
      <c r="C30" s="70">
        <v>111</v>
      </c>
      <c r="D30" s="139"/>
      <c r="E30" s="140">
        <f>SUM(F30:Z30)</f>
        <v>10275651</v>
      </c>
      <c r="F30" s="141">
        <f>9029375+30000+499200</f>
        <v>9558575</v>
      </c>
      <c r="G30" s="141"/>
      <c r="H30" s="141"/>
      <c r="I30" s="141"/>
      <c r="J30" s="141">
        <v>548200</v>
      </c>
      <c r="K30" s="141">
        <v>130876</v>
      </c>
      <c r="L30" s="141"/>
      <c r="M30" s="141"/>
      <c r="N30" s="141"/>
      <c r="O30" s="141"/>
      <c r="P30" s="141"/>
      <c r="Q30" s="141"/>
      <c r="R30" s="141">
        <v>0</v>
      </c>
      <c r="S30" s="141"/>
      <c r="T30" s="141">
        <v>0</v>
      </c>
      <c r="U30" s="143"/>
      <c r="V30" s="141"/>
      <c r="W30" s="141">
        <v>38000</v>
      </c>
      <c r="X30" s="71"/>
      <c r="Y30" s="71"/>
      <c r="Z30" s="71"/>
    </row>
    <row r="31" spans="1:26" ht="15.6">
      <c r="A31" s="62" t="s">
        <v>52</v>
      </c>
      <c r="B31" s="69" t="s">
        <v>53</v>
      </c>
      <c r="C31" s="70">
        <v>112</v>
      </c>
      <c r="D31" s="139"/>
      <c r="E31" s="140">
        <f>SUM(F31:Z31)</f>
        <v>0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3"/>
      <c r="V31" s="141"/>
      <c r="W31" s="141"/>
      <c r="X31" s="71"/>
      <c r="Y31" s="71"/>
      <c r="Z31" s="71"/>
    </row>
    <row r="32" spans="1:26" ht="31.2">
      <c r="A32" s="62" t="s">
        <v>55</v>
      </c>
      <c r="B32" s="69" t="s">
        <v>54</v>
      </c>
      <c r="C32" s="70">
        <v>113</v>
      </c>
      <c r="D32" s="139"/>
      <c r="E32" s="140">
        <f>SUM(F32:Z32)</f>
        <v>0</v>
      </c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>
        <v>0</v>
      </c>
      <c r="S32" s="141"/>
      <c r="T32" s="141">
        <v>0</v>
      </c>
      <c r="U32" s="143"/>
      <c r="V32" s="141"/>
      <c r="W32" s="141"/>
      <c r="X32" s="71"/>
      <c r="Y32" s="71"/>
      <c r="Z32" s="71"/>
    </row>
    <row r="33" spans="1:26" ht="31.2">
      <c r="A33" s="62" t="s">
        <v>56</v>
      </c>
      <c r="B33" s="69" t="s">
        <v>57</v>
      </c>
      <c r="C33" s="70">
        <v>119</v>
      </c>
      <c r="D33" s="139"/>
      <c r="E33" s="140">
        <f>+E34+E35</f>
        <v>3114774</v>
      </c>
      <c r="F33" s="141">
        <f>F34</f>
        <v>2886690</v>
      </c>
      <c r="G33" s="141"/>
      <c r="H33" s="141"/>
      <c r="I33" s="141"/>
      <c r="J33" s="141">
        <f>J34</f>
        <v>165600</v>
      </c>
      <c r="K33" s="141">
        <f>K34</f>
        <v>39524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3"/>
      <c r="V33" s="141"/>
      <c r="W33" s="141"/>
      <c r="X33" s="71">
        <f t="shared" ref="X33:Z33" si="27">+X34+X35</f>
        <v>0</v>
      </c>
      <c r="Y33" s="71">
        <f t="shared" si="27"/>
        <v>0</v>
      </c>
      <c r="Z33" s="71">
        <f t="shared" si="27"/>
        <v>0</v>
      </c>
    </row>
    <row r="34" spans="1:26" ht="31.2">
      <c r="A34" s="62" t="s">
        <v>59</v>
      </c>
      <c r="B34" s="69" t="s">
        <v>58</v>
      </c>
      <c r="C34" s="70">
        <v>119</v>
      </c>
      <c r="D34" s="139"/>
      <c r="E34" s="140">
        <f t="shared" ref="E34:E41" si="28">SUM(F34:Z34)</f>
        <v>3103294</v>
      </c>
      <c r="F34" s="141">
        <f>2735890+150800</f>
        <v>2886690</v>
      </c>
      <c r="G34" s="141"/>
      <c r="H34" s="141"/>
      <c r="I34" s="141"/>
      <c r="J34" s="141">
        <v>165600</v>
      </c>
      <c r="K34" s="141">
        <v>39524</v>
      </c>
      <c r="L34" s="141"/>
      <c r="M34" s="141"/>
      <c r="N34" s="141"/>
      <c r="O34" s="141"/>
      <c r="P34" s="141"/>
      <c r="Q34" s="141"/>
      <c r="R34" s="141"/>
      <c r="S34" s="141"/>
      <c r="T34" s="141"/>
      <c r="U34" s="143"/>
      <c r="V34" s="141"/>
      <c r="W34" s="141">
        <v>11480</v>
      </c>
      <c r="X34" s="71"/>
      <c r="Y34" s="71"/>
      <c r="Z34" s="71"/>
    </row>
    <row r="35" spans="1:26" ht="15.6">
      <c r="A35" s="62" t="s">
        <v>60</v>
      </c>
      <c r="B35" s="69" t="s">
        <v>62</v>
      </c>
      <c r="C35" s="70">
        <v>119</v>
      </c>
      <c r="D35" s="139"/>
      <c r="E35" s="140">
        <f t="shared" si="28"/>
        <v>11480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>
        <v>11480</v>
      </c>
      <c r="X35" s="71"/>
      <c r="Y35" s="71"/>
      <c r="Z35" s="71"/>
    </row>
    <row r="36" spans="1:26" ht="31.2">
      <c r="A36" s="62" t="s">
        <v>61</v>
      </c>
      <c r="B36" s="69" t="s">
        <v>63</v>
      </c>
      <c r="C36" s="70">
        <v>131</v>
      </c>
      <c r="D36" s="139"/>
      <c r="E36" s="140">
        <f t="shared" si="28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71"/>
      <c r="Y36" s="71"/>
      <c r="Z36" s="71"/>
    </row>
    <row r="37" spans="1:26" ht="31.2">
      <c r="A37" s="79" t="s">
        <v>212</v>
      </c>
      <c r="B37" s="80" t="s">
        <v>64</v>
      </c>
      <c r="C37" s="81">
        <v>133</v>
      </c>
      <c r="D37" s="81"/>
      <c r="E37" s="94">
        <f t="shared" si="28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71"/>
      <c r="Y37" s="71"/>
      <c r="Z37" s="71"/>
    </row>
    <row r="38" spans="1:26" ht="31.2">
      <c r="A38" s="79" t="s">
        <v>65</v>
      </c>
      <c r="B38" s="80" t="s">
        <v>67</v>
      </c>
      <c r="C38" s="81">
        <v>134</v>
      </c>
      <c r="D38" s="81"/>
      <c r="E38" s="140">
        <f t="shared" si="28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71"/>
      <c r="Y38" s="71"/>
      <c r="Z38" s="71"/>
    </row>
    <row r="39" spans="1:26" ht="31.2">
      <c r="A39" s="79" t="s">
        <v>66</v>
      </c>
      <c r="B39" s="80" t="s">
        <v>213</v>
      </c>
      <c r="C39" s="81">
        <v>139</v>
      </c>
      <c r="D39" s="81"/>
      <c r="E39" s="140">
        <f t="shared" si="28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71">
        <f t="shared" ref="X39:Z39" si="29">X40+X41</f>
        <v>0</v>
      </c>
      <c r="Y39" s="71">
        <f t="shared" si="29"/>
        <v>0</v>
      </c>
      <c r="Z39" s="71">
        <f t="shared" si="29"/>
        <v>0</v>
      </c>
    </row>
    <row r="40" spans="1:26" ht="31.2">
      <c r="A40" s="79" t="s">
        <v>68</v>
      </c>
      <c r="B40" s="80" t="s">
        <v>214</v>
      </c>
      <c r="C40" s="81">
        <v>139</v>
      </c>
      <c r="D40" s="81"/>
      <c r="E40" s="140">
        <f t="shared" si="28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71"/>
      <c r="Y40" s="71"/>
      <c r="Z40" s="71"/>
    </row>
    <row r="41" spans="1:26" ht="15.6">
      <c r="A41" s="79"/>
      <c r="B41" s="80"/>
      <c r="C41" s="81"/>
      <c r="D41" s="81"/>
      <c r="E41" s="140">
        <f t="shared" si="28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71"/>
      <c r="Y41" s="71"/>
      <c r="Z41" s="71"/>
    </row>
    <row r="42" spans="1:26" ht="15.6">
      <c r="A42" s="59" t="s">
        <v>70</v>
      </c>
      <c r="B42" s="67" t="s">
        <v>69</v>
      </c>
      <c r="C42" s="68">
        <v>300</v>
      </c>
      <c r="D42" s="77"/>
      <c r="E42" s="123">
        <f>+E43+E46+E47+E48</f>
        <v>0</v>
      </c>
      <c r="F42" s="123">
        <f t="shared" ref="F42:Z42" si="30">+F43+F46+F47+F48</f>
        <v>0</v>
      </c>
      <c r="G42" s="123">
        <f t="shared" si="30"/>
        <v>0</v>
      </c>
      <c r="H42" s="123">
        <f t="shared" si="30"/>
        <v>0</v>
      </c>
      <c r="I42" s="123">
        <f t="shared" ref="I42:J42" si="31">+I43+I46+I47+I48</f>
        <v>0</v>
      </c>
      <c r="J42" s="123">
        <f t="shared" si="31"/>
        <v>0</v>
      </c>
      <c r="K42" s="123">
        <f t="shared" ref="K42:S42" si="32">+K43+K46+K47+K48</f>
        <v>0</v>
      </c>
      <c r="L42" s="123">
        <f t="shared" si="32"/>
        <v>0</v>
      </c>
      <c r="M42" s="123">
        <f t="shared" si="32"/>
        <v>0</v>
      </c>
      <c r="N42" s="123">
        <f t="shared" si="32"/>
        <v>0</v>
      </c>
      <c r="O42" s="123">
        <f t="shared" si="32"/>
        <v>0</v>
      </c>
      <c r="P42" s="123">
        <f t="shared" si="32"/>
        <v>0</v>
      </c>
      <c r="Q42" s="123">
        <f t="shared" ref="Q42:R42" si="33">+Q43+Q46+Q47+Q48</f>
        <v>0</v>
      </c>
      <c r="R42" s="123">
        <f t="shared" si="33"/>
        <v>0</v>
      </c>
      <c r="S42" s="123">
        <f t="shared" si="32"/>
        <v>0</v>
      </c>
      <c r="T42" s="123">
        <f t="shared" si="30"/>
        <v>0</v>
      </c>
      <c r="U42" s="123">
        <f t="shared" si="30"/>
        <v>0</v>
      </c>
      <c r="V42" s="123">
        <f t="shared" si="30"/>
        <v>0</v>
      </c>
      <c r="W42" s="123">
        <f t="shared" si="30"/>
        <v>0</v>
      </c>
      <c r="X42" s="72">
        <f t="shared" si="30"/>
        <v>0</v>
      </c>
      <c r="Y42" s="72">
        <f t="shared" si="30"/>
        <v>0</v>
      </c>
      <c r="Z42" s="72">
        <f t="shared" si="30"/>
        <v>0</v>
      </c>
    </row>
    <row r="43" spans="1:26" ht="46.8">
      <c r="A43" s="62" t="s">
        <v>71</v>
      </c>
      <c r="B43" s="69" t="s">
        <v>72</v>
      </c>
      <c r="C43" s="78">
        <v>320</v>
      </c>
      <c r="D43" s="139"/>
      <c r="E43" s="140">
        <f t="shared" ref="E43:E48" si="34">SUM(F43:Z43)</f>
        <v>0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71"/>
      <c r="Y43" s="71"/>
      <c r="Z43" s="71"/>
    </row>
    <row r="44" spans="1:26" ht="46.8">
      <c r="A44" s="62" t="s">
        <v>99</v>
      </c>
      <c r="B44" s="69" t="s">
        <v>73</v>
      </c>
      <c r="C44" s="70">
        <v>321</v>
      </c>
      <c r="D44" s="139"/>
      <c r="E44" s="140">
        <f t="shared" si="34"/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71"/>
      <c r="Y44" s="71"/>
      <c r="Z44" s="71"/>
    </row>
    <row r="45" spans="1:26" ht="15.6">
      <c r="A45" s="62"/>
      <c r="B45" s="69"/>
      <c r="C45" s="70"/>
      <c r="D45" s="139"/>
      <c r="E45" s="140">
        <f t="shared" si="34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71"/>
      <c r="Y45" s="71"/>
      <c r="Z45" s="71"/>
    </row>
    <row r="46" spans="1:26" ht="31.2">
      <c r="A46" s="62" t="s">
        <v>74</v>
      </c>
      <c r="B46" s="69" t="s">
        <v>75</v>
      </c>
      <c r="C46" s="70">
        <v>340</v>
      </c>
      <c r="D46" s="139"/>
      <c r="E46" s="140">
        <f t="shared" si="34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71"/>
      <c r="Y46" s="71"/>
      <c r="Z46" s="71"/>
    </row>
    <row r="47" spans="1:26" ht="46.8">
      <c r="A47" s="62" t="s">
        <v>77</v>
      </c>
      <c r="B47" s="69" t="s">
        <v>76</v>
      </c>
      <c r="C47" s="70">
        <v>350</v>
      </c>
      <c r="D47" s="139"/>
      <c r="E47" s="140">
        <f t="shared" si="34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71"/>
      <c r="Y47" s="71"/>
      <c r="Z47" s="71"/>
    </row>
    <row r="48" spans="1:26" ht="15.6">
      <c r="A48" s="73" t="s">
        <v>215</v>
      </c>
      <c r="B48" s="69" t="s">
        <v>78</v>
      </c>
      <c r="C48" s="70">
        <v>360</v>
      </c>
      <c r="D48" s="139"/>
      <c r="E48" s="140">
        <f t="shared" si="34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71"/>
      <c r="Y48" s="71"/>
      <c r="Z48" s="71"/>
    </row>
    <row r="49" spans="1:31" ht="15.6">
      <c r="A49" s="59" t="s">
        <v>80</v>
      </c>
      <c r="B49" s="67" t="s">
        <v>79</v>
      </c>
      <c r="C49" s="68">
        <v>850</v>
      </c>
      <c r="D49" s="77"/>
      <c r="E49" s="123">
        <f>+E50+E51+E52</f>
        <v>131564</v>
      </c>
      <c r="F49" s="123">
        <f>+F50+F51+F52</f>
        <v>131564</v>
      </c>
      <c r="G49" s="123">
        <f>+G50+G51+G52</f>
        <v>0</v>
      </c>
      <c r="H49" s="123">
        <f t="shared" ref="H49:Z49" si="35">+H50+H51+H52</f>
        <v>0</v>
      </c>
      <c r="I49" s="123">
        <f t="shared" ref="I49:J49" si="36">+I50+I51+I52</f>
        <v>0</v>
      </c>
      <c r="J49" s="123">
        <f t="shared" si="36"/>
        <v>0</v>
      </c>
      <c r="K49" s="123">
        <f t="shared" ref="K49:S49" si="37">+K50+K51+K52</f>
        <v>0</v>
      </c>
      <c r="L49" s="123">
        <f t="shared" si="37"/>
        <v>0</v>
      </c>
      <c r="M49" s="123">
        <f t="shared" si="37"/>
        <v>0</v>
      </c>
      <c r="N49" s="123">
        <f t="shared" si="37"/>
        <v>0</v>
      </c>
      <c r="O49" s="123">
        <f t="shared" si="37"/>
        <v>0</v>
      </c>
      <c r="P49" s="123">
        <f t="shared" ref="P49:R49" si="38">+P50+P51+P52</f>
        <v>0</v>
      </c>
      <c r="Q49" s="123">
        <f t="shared" si="38"/>
        <v>0</v>
      </c>
      <c r="R49" s="123">
        <f t="shared" si="38"/>
        <v>0</v>
      </c>
      <c r="S49" s="123">
        <f t="shared" si="37"/>
        <v>0</v>
      </c>
      <c r="T49" s="123">
        <f t="shared" si="35"/>
        <v>0</v>
      </c>
      <c r="U49" s="123">
        <f t="shared" si="35"/>
        <v>0</v>
      </c>
      <c r="V49" s="123">
        <f t="shared" si="35"/>
        <v>0</v>
      </c>
      <c r="W49" s="123">
        <f t="shared" si="35"/>
        <v>0</v>
      </c>
      <c r="X49" s="72">
        <f t="shared" si="35"/>
        <v>0</v>
      </c>
      <c r="Y49" s="72">
        <f t="shared" si="35"/>
        <v>0</v>
      </c>
      <c r="Z49" s="72">
        <f t="shared" si="35"/>
        <v>0</v>
      </c>
    </row>
    <row r="50" spans="1:31" ht="31.2">
      <c r="A50" s="62" t="s">
        <v>81</v>
      </c>
      <c r="B50" s="69" t="s">
        <v>82</v>
      </c>
      <c r="C50" s="70">
        <v>851</v>
      </c>
      <c r="D50" s="139"/>
      <c r="E50" s="140">
        <f>SUM(F50:Z50)</f>
        <v>117454</v>
      </c>
      <c r="F50" s="141">
        <f>68430+49024</f>
        <v>117454</v>
      </c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71"/>
      <c r="Y50" s="71"/>
      <c r="Z50" s="71"/>
    </row>
    <row r="51" spans="1:31" ht="31.2">
      <c r="A51" s="62" t="s">
        <v>84</v>
      </c>
      <c r="B51" s="69" t="s">
        <v>83</v>
      </c>
      <c r="C51" s="70">
        <v>852</v>
      </c>
      <c r="D51" s="139"/>
      <c r="E51" s="140">
        <f>SUM(F51:Z51)</f>
        <v>14110</v>
      </c>
      <c r="F51" s="141">
        <v>14110</v>
      </c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>
        <v>0</v>
      </c>
      <c r="U51" s="141"/>
      <c r="V51" s="141"/>
      <c r="W51" s="141"/>
      <c r="X51" s="71"/>
      <c r="Y51" s="71"/>
      <c r="Z51" s="71"/>
    </row>
    <row r="52" spans="1:31" ht="15.6">
      <c r="A52" s="62" t="s">
        <v>85</v>
      </c>
      <c r="B52" s="69" t="s">
        <v>86</v>
      </c>
      <c r="C52" s="70">
        <v>853</v>
      </c>
      <c r="D52" s="139"/>
      <c r="E52" s="140">
        <f>SUM(F52:Z52)</f>
        <v>0</v>
      </c>
      <c r="F52" s="141">
        <v>0</v>
      </c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>
        <v>0</v>
      </c>
      <c r="U52" s="141"/>
      <c r="V52" s="141"/>
      <c r="W52" s="141"/>
      <c r="X52" s="71"/>
      <c r="Y52" s="71"/>
      <c r="Z52" s="71"/>
    </row>
    <row r="53" spans="1:31" ht="15.6">
      <c r="A53" s="59" t="s">
        <v>88</v>
      </c>
      <c r="B53" s="67" t="s">
        <v>87</v>
      </c>
      <c r="C53" s="68" t="s">
        <v>19</v>
      </c>
      <c r="D53" s="77"/>
      <c r="E53" s="123">
        <f>E54+E55+E56++E57+E58+E59</f>
        <v>0</v>
      </c>
      <c r="F53" s="123">
        <f t="shared" ref="F53:Z53" si="39">+F57+F58+F59</f>
        <v>0</v>
      </c>
      <c r="G53" s="123">
        <f t="shared" si="39"/>
        <v>0</v>
      </c>
      <c r="H53" s="123">
        <f t="shared" si="39"/>
        <v>0</v>
      </c>
      <c r="I53" s="123">
        <f t="shared" ref="I53:J53" si="40">+I57+I58+I59</f>
        <v>0</v>
      </c>
      <c r="J53" s="123">
        <f t="shared" si="40"/>
        <v>0</v>
      </c>
      <c r="K53" s="123">
        <f t="shared" ref="K53:S53" si="41">+K57+K58+K59</f>
        <v>0</v>
      </c>
      <c r="L53" s="123">
        <f t="shared" si="41"/>
        <v>0</v>
      </c>
      <c r="M53" s="123">
        <f t="shared" si="41"/>
        <v>0</v>
      </c>
      <c r="N53" s="123">
        <f t="shared" si="41"/>
        <v>0</v>
      </c>
      <c r="O53" s="123">
        <f t="shared" si="41"/>
        <v>0</v>
      </c>
      <c r="P53" s="123">
        <f t="shared" ref="P53:R53" si="42">+P57+P58+P59</f>
        <v>0</v>
      </c>
      <c r="Q53" s="123">
        <f t="shared" si="42"/>
        <v>0</v>
      </c>
      <c r="R53" s="123">
        <f t="shared" si="42"/>
        <v>0</v>
      </c>
      <c r="S53" s="123">
        <f t="shared" si="41"/>
        <v>0</v>
      </c>
      <c r="T53" s="123">
        <f t="shared" si="39"/>
        <v>0</v>
      </c>
      <c r="U53" s="123">
        <f t="shared" si="39"/>
        <v>0</v>
      </c>
      <c r="V53" s="123">
        <f t="shared" si="39"/>
        <v>0</v>
      </c>
      <c r="W53" s="123">
        <f t="shared" si="39"/>
        <v>0</v>
      </c>
      <c r="X53" s="72">
        <f t="shared" si="39"/>
        <v>0</v>
      </c>
      <c r="Y53" s="72">
        <f t="shared" si="39"/>
        <v>0</v>
      </c>
      <c r="Z53" s="72">
        <f t="shared" si="39"/>
        <v>0</v>
      </c>
    </row>
    <row r="54" spans="1:31" s="28" customFormat="1" ht="15.6">
      <c r="A54" s="79" t="s">
        <v>216</v>
      </c>
      <c r="B54" s="80" t="s">
        <v>89</v>
      </c>
      <c r="C54" s="81">
        <v>613</v>
      </c>
      <c r="D54" s="105"/>
      <c r="E54" s="140">
        <f t="shared" ref="E54:E59" si="43">SUM(F54:Z54)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83"/>
      <c r="Y54" s="83"/>
      <c r="Z54" s="83"/>
    </row>
    <row r="55" spans="1:31" s="28" customFormat="1" ht="15.6">
      <c r="A55" s="79" t="s">
        <v>217</v>
      </c>
      <c r="B55" s="80" t="s">
        <v>90</v>
      </c>
      <c r="C55" s="81">
        <v>623</v>
      </c>
      <c r="D55" s="105"/>
      <c r="E55" s="140">
        <f t="shared" si="43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83"/>
      <c r="Y55" s="83"/>
      <c r="Z55" s="83"/>
    </row>
    <row r="56" spans="1:31" s="28" customFormat="1" ht="31.2">
      <c r="A56" s="79" t="s">
        <v>218</v>
      </c>
      <c r="B56" s="80" t="s">
        <v>93</v>
      </c>
      <c r="C56" s="81">
        <v>634</v>
      </c>
      <c r="D56" s="105"/>
      <c r="E56" s="140">
        <f t="shared" si="43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83"/>
      <c r="Y56" s="83"/>
      <c r="Z56" s="83"/>
    </row>
    <row r="57" spans="1:31" ht="31.2">
      <c r="A57" s="79" t="s">
        <v>219</v>
      </c>
      <c r="B57" s="80" t="s">
        <v>220</v>
      </c>
      <c r="C57" s="81">
        <v>810</v>
      </c>
      <c r="D57" s="139"/>
      <c r="E57" s="140">
        <f t="shared" si="43"/>
        <v>0</v>
      </c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71"/>
      <c r="Y57" s="71"/>
      <c r="Z57" s="71"/>
    </row>
    <row r="58" spans="1:31" ht="15.6">
      <c r="A58" s="79" t="s">
        <v>91</v>
      </c>
      <c r="B58" s="80" t="s">
        <v>221</v>
      </c>
      <c r="C58" s="81">
        <v>862</v>
      </c>
      <c r="D58" s="139"/>
      <c r="E58" s="140">
        <f t="shared" si="43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71"/>
      <c r="Y58" s="71"/>
      <c r="Z58" s="71"/>
    </row>
    <row r="59" spans="1:31" ht="31.2">
      <c r="A59" s="79" t="s">
        <v>92</v>
      </c>
      <c r="B59" s="80" t="s">
        <v>222</v>
      </c>
      <c r="C59" s="81">
        <v>863</v>
      </c>
      <c r="D59" s="139"/>
      <c r="E59" s="140">
        <f t="shared" si="43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71"/>
      <c r="Y59" s="71"/>
      <c r="Z59" s="71"/>
    </row>
    <row r="60" spans="1:31" ht="15.6">
      <c r="A60" s="59" t="s">
        <v>95</v>
      </c>
      <c r="B60" s="67" t="s">
        <v>96</v>
      </c>
      <c r="C60" s="68" t="s">
        <v>19</v>
      </c>
      <c r="D60" s="77"/>
      <c r="E60" s="123">
        <f>+E61</f>
        <v>0</v>
      </c>
      <c r="F60" s="123">
        <f t="shared" ref="F60:Z60" si="44">+F61</f>
        <v>0</v>
      </c>
      <c r="G60" s="123">
        <f t="shared" si="44"/>
        <v>0</v>
      </c>
      <c r="H60" s="123">
        <f t="shared" si="44"/>
        <v>0</v>
      </c>
      <c r="I60" s="123">
        <f t="shared" si="44"/>
        <v>0</v>
      </c>
      <c r="J60" s="123">
        <f t="shared" si="44"/>
        <v>0</v>
      </c>
      <c r="K60" s="123">
        <f t="shared" si="44"/>
        <v>0</v>
      </c>
      <c r="L60" s="123">
        <f t="shared" si="44"/>
        <v>0</v>
      </c>
      <c r="M60" s="123">
        <f t="shared" si="44"/>
        <v>0</v>
      </c>
      <c r="N60" s="123">
        <f t="shared" si="44"/>
        <v>0</v>
      </c>
      <c r="O60" s="123">
        <f t="shared" si="44"/>
        <v>0</v>
      </c>
      <c r="P60" s="123">
        <f t="shared" si="44"/>
        <v>0</v>
      </c>
      <c r="Q60" s="123">
        <f t="shared" si="44"/>
        <v>0</v>
      </c>
      <c r="R60" s="123">
        <f t="shared" si="44"/>
        <v>0</v>
      </c>
      <c r="S60" s="123">
        <f t="shared" si="44"/>
        <v>0</v>
      </c>
      <c r="T60" s="123">
        <f t="shared" si="44"/>
        <v>0</v>
      </c>
      <c r="U60" s="123">
        <f t="shared" si="44"/>
        <v>0</v>
      </c>
      <c r="V60" s="123">
        <f t="shared" si="44"/>
        <v>0</v>
      </c>
      <c r="W60" s="123">
        <f t="shared" si="44"/>
        <v>0</v>
      </c>
      <c r="X60" s="72">
        <f t="shared" si="44"/>
        <v>0</v>
      </c>
      <c r="Y60" s="72">
        <f t="shared" si="44"/>
        <v>0</v>
      </c>
      <c r="Z60" s="72">
        <f t="shared" si="44"/>
        <v>0</v>
      </c>
    </row>
    <row r="61" spans="1:31" ht="31.2">
      <c r="A61" s="62" t="s">
        <v>98</v>
      </c>
      <c r="B61" s="69" t="s">
        <v>97</v>
      </c>
      <c r="C61" s="70">
        <v>831</v>
      </c>
      <c r="D61" s="139"/>
      <c r="E61" s="140">
        <f>SUM(F61:Z61)</f>
        <v>0</v>
      </c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71"/>
      <c r="Y61" s="71"/>
      <c r="Z61" s="71"/>
    </row>
    <row r="62" spans="1:31" ht="15.6">
      <c r="A62" s="59" t="s">
        <v>100</v>
      </c>
      <c r="B62" s="67" t="s">
        <v>94</v>
      </c>
      <c r="C62" s="68" t="s">
        <v>19</v>
      </c>
      <c r="D62" s="77"/>
      <c r="E62" s="123">
        <f>SUM(F62:W62)</f>
        <v>4679759.84</v>
      </c>
      <c r="F62" s="123">
        <f>F63+F65+F66+F72+F73</f>
        <v>1465487.92</v>
      </c>
      <c r="G62" s="123">
        <f>G63+G65+G66+G72+G73</f>
        <v>112000</v>
      </c>
      <c r="H62" s="123">
        <f t="shared" ref="H62:W62" si="45">H63+H65+H66+H72+H73</f>
        <v>12000</v>
      </c>
      <c r="I62" s="123">
        <f t="shared" ref="I62:J62" si="46">I63+I65+I66+I72+I73</f>
        <v>220000</v>
      </c>
      <c r="J62" s="123">
        <f t="shared" si="46"/>
        <v>160000</v>
      </c>
      <c r="K62" s="123">
        <f t="shared" si="45"/>
        <v>0</v>
      </c>
      <c r="L62" s="123">
        <f t="shared" si="45"/>
        <v>0</v>
      </c>
      <c r="M62" s="123">
        <f t="shared" si="45"/>
        <v>43500</v>
      </c>
      <c r="N62" s="123">
        <f t="shared" si="45"/>
        <v>0</v>
      </c>
      <c r="O62" s="123">
        <f t="shared" si="45"/>
        <v>159300</v>
      </c>
      <c r="P62" s="123">
        <f t="shared" si="45"/>
        <v>20900</v>
      </c>
      <c r="Q62" s="123">
        <f t="shared" ref="Q62:R62" si="47">Q63+Q65+Q66+Q72+Q73</f>
        <v>17700</v>
      </c>
      <c r="R62" s="123">
        <f t="shared" si="47"/>
        <v>2142857</v>
      </c>
      <c r="S62" s="123">
        <f t="shared" si="45"/>
        <v>0</v>
      </c>
      <c r="T62" s="123">
        <f t="shared" si="45"/>
        <v>326014.92</v>
      </c>
      <c r="U62" s="123">
        <f t="shared" si="45"/>
        <v>0</v>
      </c>
      <c r="V62" s="123">
        <f t="shared" si="45"/>
        <v>0</v>
      </c>
      <c r="W62" s="123">
        <f t="shared" si="45"/>
        <v>0</v>
      </c>
      <c r="X62" s="72">
        <f t="shared" ref="X62:Z62" si="48">+X63+X64+X65+X66+X74</f>
        <v>0</v>
      </c>
      <c r="Y62" s="72">
        <f t="shared" si="48"/>
        <v>0</v>
      </c>
      <c r="Z62" s="72">
        <f t="shared" si="48"/>
        <v>0</v>
      </c>
      <c r="AA62" s="95" t="s">
        <v>244</v>
      </c>
    </row>
    <row r="63" spans="1:31" ht="67.2" customHeight="1">
      <c r="A63" s="62" t="s">
        <v>238</v>
      </c>
      <c r="B63" s="69" t="s">
        <v>101</v>
      </c>
      <c r="C63" s="70">
        <v>241</v>
      </c>
      <c r="D63" s="139"/>
      <c r="E63" s="140">
        <f>SUM(F63:Z63)</f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71"/>
      <c r="Y63" s="71"/>
      <c r="Z63" s="71"/>
      <c r="AC63" s="28"/>
      <c r="AD63" s="28"/>
      <c r="AE63" s="34"/>
    </row>
    <row r="64" spans="1:31" ht="15.6" hidden="1">
      <c r="A64" s="62"/>
      <c r="B64" s="69"/>
      <c r="C64" s="70"/>
      <c r="D64" s="139"/>
      <c r="E64" s="140">
        <f>SUM(F64:Z64)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71"/>
      <c r="Y64" s="71"/>
      <c r="Z64" s="71"/>
      <c r="AC64" s="28"/>
      <c r="AD64" s="28"/>
      <c r="AE64" s="28"/>
    </row>
    <row r="65" spans="1:31" ht="31.2">
      <c r="A65" s="62" t="s">
        <v>103</v>
      </c>
      <c r="B65" s="69" t="s">
        <v>102</v>
      </c>
      <c r="C65" s="70">
        <v>243</v>
      </c>
      <c r="D65" s="139"/>
      <c r="E65" s="140">
        <f>SUM(F65:Z65)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71"/>
      <c r="Y65" s="71"/>
      <c r="Z65" s="71"/>
      <c r="AC65" s="28"/>
      <c r="AD65" s="28"/>
      <c r="AE65" s="28"/>
    </row>
    <row r="66" spans="1:31" ht="15.6">
      <c r="A66" s="85" t="s">
        <v>104</v>
      </c>
      <c r="B66" s="86" t="s">
        <v>105</v>
      </c>
      <c r="C66" s="87">
        <v>244</v>
      </c>
      <c r="D66" s="142"/>
      <c r="E66" s="123">
        <f>SUM(F66:Z66)</f>
        <v>3996616.98</v>
      </c>
      <c r="F66" s="123">
        <f>F68+F69+F70+263005+64725.86+53214.2</f>
        <v>782345.05999999994</v>
      </c>
      <c r="G66" s="123">
        <f>G68+G69+G70</f>
        <v>112000</v>
      </c>
      <c r="H66" s="123">
        <f t="shared" ref="H66:V66" si="49">H68+H69+H70</f>
        <v>12000</v>
      </c>
      <c r="I66" s="123">
        <f>I68+I69+I70</f>
        <v>220000</v>
      </c>
      <c r="J66" s="123">
        <f>J68+J69+J70+133000</f>
        <v>160000</v>
      </c>
      <c r="K66" s="123">
        <f>267454.21+K68+K70-10697.89-256756.32</f>
        <v>0</v>
      </c>
      <c r="L66" s="123">
        <f>L68+L70</f>
        <v>0</v>
      </c>
      <c r="M66" s="123">
        <f>M68+M70</f>
        <v>43500</v>
      </c>
      <c r="N66" s="123">
        <v>0</v>
      </c>
      <c r="O66" s="123">
        <f>O68+O70</f>
        <v>159300</v>
      </c>
      <c r="P66" s="123">
        <f>P68+P69+P70</f>
        <v>20900</v>
      </c>
      <c r="Q66" s="123">
        <f>Q68+Q69+Q70</f>
        <v>17700</v>
      </c>
      <c r="R66" s="123">
        <v>2142857</v>
      </c>
      <c r="S66" s="123">
        <v>0</v>
      </c>
      <c r="T66" s="123">
        <f>T68+T69+T70</f>
        <v>326014.92</v>
      </c>
      <c r="U66" s="123">
        <f>U68+U69+U70</f>
        <v>0</v>
      </c>
      <c r="V66" s="123">
        <f t="shared" si="49"/>
        <v>0</v>
      </c>
      <c r="W66" s="123">
        <f>W68+W69+W70</f>
        <v>0</v>
      </c>
      <c r="X66" s="72"/>
      <c r="Y66" s="72"/>
      <c r="Z66" s="72"/>
    </row>
    <row r="67" spans="1:31" ht="15.6">
      <c r="A67" s="88" t="s">
        <v>121</v>
      </c>
      <c r="B67" s="69"/>
      <c r="C67" s="70"/>
      <c r="D67" s="139"/>
      <c r="E67" s="140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71"/>
      <c r="Y67" s="71"/>
      <c r="Z67" s="71"/>
    </row>
    <row r="68" spans="1:31" ht="15.6">
      <c r="A68" s="88" t="s">
        <v>123</v>
      </c>
      <c r="B68" s="69" t="s">
        <v>127</v>
      </c>
      <c r="C68" s="70">
        <v>244</v>
      </c>
      <c r="D68" s="139"/>
      <c r="E68" s="140">
        <f t="shared" ref="E68:E73" si="50">SUM(F68:Z68)</f>
        <v>32830</v>
      </c>
      <c r="F68" s="141">
        <v>32830</v>
      </c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>
        <v>0</v>
      </c>
      <c r="U68" s="143"/>
      <c r="V68" s="143"/>
      <c r="W68" s="143"/>
      <c r="X68" s="71"/>
      <c r="Y68" s="71"/>
      <c r="Z68" s="71"/>
    </row>
    <row r="69" spans="1:31" ht="15.6">
      <c r="A69" s="88" t="s">
        <v>124</v>
      </c>
      <c r="B69" s="69" t="s">
        <v>128</v>
      </c>
      <c r="C69" s="70">
        <v>244</v>
      </c>
      <c r="D69" s="139"/>
      <c r="E69" s="140">
        <f t="shared" si="50"/>
        <v>0</v>
      </c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71"/>
      <c r="Y69" s="71"/>
      <c r="Z69" s="71"/>
    </row>
    <row r="70" spans="1:31" ht="15.6">
      <c r="A70" s="88" t="s">
        <v>125</v>
      </c>
      <c r="B70" s="69" t="s">
        <v>129</v>
      </c>
      <c r="C70" s="70">
        <v>244</v>
      </c>
      <c r="D70" s="139"/>
      <c r="E70" s="140">
        <f t="shared" si="50"/>
        <v>1306984.92</v>
      </c>
      <c r="F70" s="141">
        <f>F71+178870</f>
        <v>368570</v>
      </c>
      <c r="G70" s="141">
        <f>G71</f>
        <v>112000</v>
      </c>
      <c r="H70" s="141">
        <f>H71</f>
        <v>12000</v>
      </c>
      <c r="I70" s="141">
        <f>I71</f>
        <v>220000</v>
      </c>
      <c r="J70" s="141">
        <f>J71+27000</f>
        <v>27000</v>
      </c>
      <c r="K70" s="141"/>
      <c r="L70" s="141"/>
      <c r="M70" s="141">
        <f>M71</f>
        <v>43500</v>
      </c>
      <c r="N70" s="141"/>
      <c r="O70" s="141">
        <f>O71</f>
        <v>159300</v>
      </c>
      <c r="P70" s="141">
        <f>P71</f>
        <v>20900</v>
      </c>
      <c r="Q70" s="141">
        <f>Q71</f>
        <v>17700</v>
      </c>
      <c r="R70" s="141">
        <f t="shared" ref="R70" si="51">R71</f>
        <v>0</v>
      </c>
      <c r="S70" s="141"/>
      <c r="T70" s="141">
        <f>T71+1000+6000+25050</f>
        <v>326014.92</v>
      </c>
      <c r="U70" s="141"/>
      <c r="V70" s="141"/>
      <c r="W70" s="141"/>
      <c r="X70" s="71"/>
      <c r="Y70" s="71"/>
      <c r="Z70" s="71"/>
    </row>
    <row r="71" spans="1:31" ht="15.6">
      <c r="A71" s="88" t="s">
        <v>126</v>
      </c>
      <c r="B71" s="69"/>
      <c r="C71" s="70"/>
      <c r="D71" s="139"/>
      <c r="E71" s="140">
        <f>SUM(F71:Z71)</f>
        <v>1069064.92</v>
      </c>
      <c r="F71" s="141">
        <v>189700</v>
      </c>
      <c r="G71" s="141">
        <v>112000</v>
      </c>
      <c r="H71" s="141">
        <v>12000</v>
      </c>
      <c r="I71" s="141">
        <v>220000</v>
      </c>
      <c r="J71" s="141">
        <v>0</v>
      </c>
      <c r="K71" s="141"/>
      <c r="L71" s="141"/>
      <c r="M71" s="141">
        <v>43500</v>
      </c>
      <c r="N71" s="141"/>
      <c r="O71" s="141">
        <v>159300</v>
      </c>
      <c r="P71" s="141">
        <v>20900</v>
      </c>
      <c r="Q71" s="141">
        <v>17700</v>
      </c>
      <c r="R71" s="141">
        <v>0</v>
      </c>
      <c r="S71" s="141"/>
      <c r="T71" s="141">
        <f>5494.92+288470</f>
        <v>293964.92</v>
      </c>
      <c r="U71" s="141"/>
      <c r="V71" s="141"/>
      <c r="W71" s="141"/>
      <c r="X71" s="71"/>
      <c r="Y71" s="71"/>
      <c r="Z71" s="71"/>
    </row>
    <row r="72" spans="1:31" ht="31.2">
      <c r="A72" s="89" t="s">
        <v>239</v>
      </c>
      <c r="B72" s="99" t="s">
        <v>122</v>
      </c>
      <c r="C72" s="100">
        <v>246</v>
      </c>
      <c r="D72" s="100"/>
      <c r="E72" s="148">
        <f t="shared" si="50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71"/>
      <c r="Y72" s="71"/>
      <c r="Z72" s="71"/>
    </row>
    <row r="73" spans="1:31" ht="15.6">
      <c r="A73" s="91" t="s">
        <v>236</v>
      </c>
      <c r="B73" s="87" t="s">
        <v>240</v>
      </c>
      <c r="C73" s="87">
        <v>247</v>
      </c>
      <c r="D73" s="142"/>
      <c r="E73" s="123">
        <f t="shared" si="50"/>
        <v>683142.86</v>
      </c>
      <c r="F73" s="133">
        <f>680868+2274.86</f>
        <v>683142.86</v>
      </c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71"/>
      <c r="Y73" s="71"/>
      <c r="Z73" s="71"/>
    </row>
    <row r="74" spans="1:31" ht="31.2">
      <c r="A74" s="62" t="s">
        <v>120</v>
      </c>
      <c r="B74" s="90" t="s">
        <v>241</v>
      </c>
      <c r="C74" s="70">
        <v>400</v>
      </c>
      <c r="D74" s="139"/>
      <c r="E74" s="140">
        <f>E75+E76</f>
        <v>0</v>
      </c>
      <c r="F74" s="140">
        <f>F75+F76</f>
        <v>0</v>
      </c>
      <c r="G74" s="140">
        <f>G75+G76</f>
        <v>0</v>
      </c>
      <c r="H74" s="140">
        <f t="shared" ref="H74:Z74" si="52">H75+H76</f>
        <v>0</v>
      </c>
      <c r="I74" s="140">
        <f t="shared" ref="I74:J74" si="53">I75+I76</f>
        <v>0</v>
      </c>
      <c r="J74" s="140">
        <f t="shared" si="53"/>
        <v>0</v>
      </c>
      <c r="K74" s="140">
        <f t="shared" ref="K74:S74" si="54">K75+K76</f>
        <v>0</v>
      </c>
      <c r="L74" s="140">
        <f t="shared" si="54"/>
        <v>0</v>
      </c>
      <c r="M74" s="140"/>
      <c r="N74" s="140">
        <f t="shared" si="54"/>
        <v>0</v>
      </c>
      <c r="O74" s="140">
        <f t="shared" si="54"/>
        <v>0</v>
      </c>
      <c r="P74" s="140">
        <f t="shared" ref="P74:Q74" si="55">P75+P76</f>
        <v>0</v>
      </c>
      <c r="Q74" s="140">
        <f t="shared" si="55"/>
        <v>0</v>
      </c>
      <c r="R74" s="140"/>
      <c r="S74" s="140">
        <f t="shared" si="54"/>
        <v>0</v>
      </c>
      <c r="T74" s="140">
        <f t="shared" si="52"/>
        <v>0</v>
      </c>
      <c r="U74" s="140">
        <f t="shared" si="52"/>
        <v>0</v>
      </c>
      <c r="V74" s="140">
        <f t="shared" si="52"/>
        <v>0</v>
      </c>
      <c r="W74" s="140">
        <f t="shared" si="52"/>
        <v>0</v>
      </c>
      <c r="X74" s="66">
        <f t="shared" si="52"/>
        <v>0</v>
      </c>
      <c r="Y74" s="66">
        <f t="shared" si="52"/>
        <v>0</v>
      </c>
      <c r="Z74" s="66">
        <f t="shared" si="52"/>
        <v>0</v>
      </c>
    </row>
    <row r="75" spans="1:31" ht="46.8">
      <c r="A75" s="62" t="s">
        <v>106</v>
      </c>
      <c r="B75" s="90" t="s">
        <v>242</v>
      </c>
      <c r="C75" s="70">
        <v>406</v>
      </c>
      <c r="D75" s="139"/>
      <c r="E75" s="140">
        <f>SUM(F75:Z75)</f>
        <v>0</v>
      </c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71"/>
      <c r="Y75" s="71"/>
      <c r="Z75" s="71"/>
    </row>
    <row r="76" spans="1:31" ht="31.2">
      <c r="A76" s="62" t="s">
        <v>107</v>
      </c>
      <c r="B76" s="90" t="s">
        <v>243</v>
      </c>
      <c r="C76" s="70">
        <v>407</v>
      </c>
      <c r="D76" s="139"/>
      <c r="E76" s="140">
        <f>SUM(F76:Z76)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71"/>
      <c r="Y76" s="71"/>
      <c r="Z76" s="71"/>
    </row>
    <row r="77" spans="1:31" s="117" customFormat="1" ht="15.6">
      <c r="A77" s="62" t="s">
        <v>263</v>
      </c>
      <c r="B77" s="90" t="s">
        <v>264</v>
      </c>
      <c r="C77" s="70">
        <v>880</v>
      </c>
      <c r="D77" s="139"/>
      <c r="E77" s="140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21"/>
      <c r="Y77" s="121"/>
      <c r="Z77" s="121"/>
    </row>
    <row r="78" spans="1:31" ht="15.6">
      <c r="A78" s="59" t="s">
        <v>108</v>
      </c>
      <c r="B78" s="67" t="s">
        <v>109</v>
      </c>
      <c r="C78" s="68">
        <v>100</v>
      </c>
      <c r="D78" s="77"/>
      <c r="E78" s="123">
        <f>E79+E80+E81</f>
        <v>0</v>
      </c>
      <c r="F78" s="123">
        <f t="shared" ref="F78:Z78" si="56">F79+F80+F81</f>
        <v>0</v>
      </c>
      <c r="G78" s="123">
        <f t="shared" si="56"/>
        <v>0</v>
      </c>
      <c r="H78" s="123">
        <f t="shared" si="56"/>
        <v>0</v>
      </c>
      <c r="I78" s="123">
        <f t="shared" ref="I78:J78" si="57">I79+I80+I81</f>
        <v>0</v>
      </c>
      <c r="J78" s="123">
        <f t="shared" si="57"/>
        <v>0</v>
      </c>
      <c r="K78" s="123">
        <f t="shared" ref="K78:S78" si="58">K79+K80+K81</f>
        <v>0</v>
      </c>
      <c r="L78" s="123">
        <f t="shared" si="58"/>
        <v>0</v>
      </c>
      <c r="M78" s="123"/>
      <c r="N78" s="123">
        <f t="shared" si="58"/>
        <v>0</v>
      </c>
      <c r="O78" s="123">
        <f t="shared" si="58"/>
        <v>0</v>
      </c>
      <c r="P78" s="123">
        <f t="shared" ref="P78:Q78" si="59">P79+P80+P81</f>
        <v>0</v>
      </c>
      <c r="Q78" s="123">
        <f t="shared" si="59"/>
        <v>0</v>
      </c>
      <c r="R78" s="123"/>
      <c r="S78" s="123">
        <f t="shared" si="58"/>
        <v>0</v>
      </c>
      <c r="T78" s="123">
        <f t="shared" si="56"/>
        <v>0</v>
      </c>
      <c r="U78" s="123">
        <f t="shared" si="56"/>
        <v>0</v>
      </c>
      <c r="V78" s="123">
        <f t="shared" si="56"/>
        <v>0</v>
      </c>
      <c r="W78" s="123">
        <f t="shared" si="56"/>
        <v>0</v>
      </c>
      <c r="X78" s="72">
        <f t="shared" si="56"/>
        <v>0</v>
      </c>
      <c r="Y78" s="72">
        <f t="shared" si="56"/>
        <v>0</v>
      </c>
      <c r="Z78" s="72">
        <f t="shared" si="56"/>
        <v>0</v>
      </c>
    </row>
    <row r="79" spans="1:31" ht="31.2">
      <c r="A79" s="62" t="s">
        <v>111</v>
      </c>
      <c r="B79" s="69" t="s">
        <v>110</v>
      </c>
      <c r="C79" s="70"/>
      <c r="D79" s="139"/>
      <c r="E79" s="140">
        <f>SUM(F79:Z79)</f>
        <v>0</v>
      </c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71"/>
      <c r="Y79" s="71"/>
      <c r="Z79" s="71"/>
    </row>
    <row r="80" spans="1:31" ht="15.6">
      <c r="A80" s="62" t="s">
        <v>112</v>
      </c>
      <c r="B80" s="69" t="s">
        <v>113</v>
      </c>
      <c r="C80" s="70"/>
      <c r="D80" s="139"/>
      <c r="E80" s="140">
        <f>SUM(F80:Z80)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71"/>
      <c r="Y80" s="71"/>
      <c r="Z80" s="71"/>
    </row>
    <row r="81" spans="1:26" ht="15.6">
      <c r="A81" s="62" t="s">
        <v>115</v>
      </c>
      <c r="B81" s="69" t="s">
        <v>114</v>
      </c>
      <c r="C81" s="70"/>
      <c r="D81" s="139"/>
      <c r="E81" s="140">
        <f>SUM(F81:Z81)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71"/>
      <c r="Y81" s="71"/>
      <c r="Z81" s="71"/>
    </row>
    <row r="82" spans="1:26" ht="15.6">
      <c r="A82" s="59" t="s">
        <v>116</v>
      </c>
      <c r="B82" s="67" t="s">
        <v>117</v>
      </c>
      <c r="C82" s="68" t="s">
        <v>19</v>
      </c>
      <c r="D82" s="77"/>
      <c r="E82" s="123">
        <f>E83</f>
        <v>0</v>
      </c>
      <c r="F82" s="123">
        <f t="shared" ref="F82:Z82" si="60">F83</f>
        <v>0</v>
      </c>
      <c r="G82" s="123">
        <f t="shared" si="60"/>
        <v>0</v>
      </c>
      <c r="H82" s="123">
        <f t="shared" si="60"/>
        <v>0</v>
      </c>
      <c r="I82" s="123">
        <f t="shared" si="60"/>
        <v>0</v>
      </c>
      <c r="J82" s="123">
        <f t="shared" si="60"/>
        <v>0</v>
      </c>
      <c r="K82" s="123">
        <f t="shared" si="60"/>
        <v>0</v>
      </c>
      <c r="L82" s="123">
        <f t="shared" si="60"/>
        <v>0</v>
      </c>
      <c r="M82" s="123"/>
      <c r="N82" s="123">
        <f t="shared" si="60"/>
        <v>0</v>
      </c>
      <c r="O82" s="123">
        <f t="shared" si="60"/>
        <v>0</v>
      </c>
      <c r="P82" s="123">
        <f t="shared" si="60"/>
        <v>0</v>
      </c>
      <c r="Q82" s="123">
        <f t="shared" si="60"/>
        <v>0</v>
      </c>
      <c r="R82" s="123"/>
      <c r="S82" s="123">
        <f t="shared" si="60"/>
        <v>0</v>
      </c>
      <c r="T82" s="123">
        <f t="shared" si="60"/>
        <v>0</v>
      </c>
      <c r="U82" s="123">
        <f t="shared" si="60"/>
        <v>0</v>
      </c>
      <c r="V82" s="123">
        <f t="shared" si="60"/>
        <v>0</v>
      </c>
      <c r="W82" s="123">
        <f t="shared" si="60"/>
        <v>0</v>
      </c>
      <c r="X82" s="72">
        <f t="shared" si="60"/>
        <v>0</v>
      </c>
      <c r="Y82" s="72">
        <f t="shared" si="60"/>
        <v>0</v>
      </c>
      <c r="Z82" s="72">
        <f t="shared" si="60"/>
        <v>0</v>
      </c>
    </row>
    <row r="83" spans="1:26" ht="31.2">
      <c r="A83" s="62" t="s">
        <v>119</v>
      </c>
      <c r="B83" s="69" t="s">
        <v>118</v>
      </c>
      <c r="C83" s="70">
        <v>610</v>
      </c>
      <c r="D83" s="139"/>
      <c r="E83" s="141">
        <f>SUM(F83:Z83)</f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71"/>
      <c r="Y83" s="71"/>
      <c r="Z83" s="71"/>
    </row>
  </sheetData>
  <mergeCells count="10">
    <mergeCell ref="A1:Y1"/>
    <mergeCell ref="D2:D3"/>
    <mergeCell ref="C2:C3"/>
    <mergeCell ref="B2:B3"/>
    <mergeCell ref="A2:A3"/>
    <mergeCell ref="E2:E3"/>
    <mergeCell ref="F2:F3"/>
    <mergeCell ref="T2:Y2"/>
    <mergeCell ref="S2:S3"/>
    <mergeCell ref="G2:Q2"/>
  </mergeCells>
  <pageMargins left="0.32" right="0.39" top="0.33" bottom="0.32" header="0.31496062992125984" footer="0.31496062992125984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83" t="s">
        <v>273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9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87" t="s">
        <v>162</v>
      </c>
      <c r="H2" s="193"/>
      <c r="I2" s="193"/>
      <c r="J2" s="193"/>
      <c r="K2" s="194"/>
      <c r="L2" s="190" t="s">
        <v>163</v>
      </c>
      <c r="M2" s="186" t="s">
        <v>272</v>
      </c>
      <c r="N2" s="186"/>
      <c r="O2" s="186"/>
      <c r="P2" s="186"/>
      <c r="Q2" s="186"/>
      <c r="R2" s="186"/>
    </row>
    <row r="3" spans="1:19" s="4" customFormat="1" ht="271.5" customHeight="1">
      <c r="A3" s="184"/>
      <c r="B3" s="185"/>
      <c r="C3" s="184"/>
      <c r="D3" s="184"/>
      <c r="E3" s="186"/>
      <c r="F3" s="186"/>
      <c r="G3" s="125"/>
      <c r="H3" s="125"/>
      <c r="I3" s="125"/>
      <c r="J3" s="125"/>
      <c r="K3" s="125"/>
      <c r="L3" s="191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1"/>
      <c r="R15" s="121"/>
      <c r="S15" s="121"/>
    </row>
    <row r="16" spans="1:19" ht="15.6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/>
      <c r="I22" s="101"/>
      <c r="J22" s="101"/>
      <c r="K22" s="101"/>
      <c r="L22" s="101"/>
      <c r="M22" s="141"/>
      <c r="N22" s="141"/>
      <c r="O22" s="141"/>
      <c r="P22" s="141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1"/>
      <c r="R24" s="121"/>
      <c r="S24" s="121"/>
    </row>
    <row r="25" spans="1:19" ht="15.6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1"/>
      <c r="R27" s="121"/>
      <c r="S27" s="121"/>
    </row>
    <row r="28" spans="1:19" ht="15.6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0">
        <f t="shared" ref="E35:E42" si="13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40">
        <f t="shared" si="13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40">
        <f t="shared" si="13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40">
        <f t="shared" si="13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40">
        <f t="shared" si="13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0">
        <f t="shared" si="13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1"/>
      <c r="R41" s="121"/>
      <c r="S41" s="121"/>
    </row>
    <row r="42" spans="1:19" ht="15.6">
      <c r="A42" s="79"/>
      <c r="B42" s="80"/>
      <c r="C42" s="81"/>
      <c r="D42" s="81"/>
      <c r="E42" s="140">
        <f t="shared" si="13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0">
        <f t="shared" ref="E44:E49" si="16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40">
        <f t="shared" si="16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1"/>
      <c r="R45" s="121"/>
      <c r="S45" s="121"/>
    </row>
    <row r="46" spans="1:19" ht="15.6">
      <c r="A46" s="62"/>
      <c r="B46" s="69"/>
      <c r="C46" s="70"/>
      <c r="D46" s="70"/>
      <c r="E46" s="140">
        <f t="shared" si="16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40">
        <f t="shared" si="16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40">
        <f t="shared" si="16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40">
        <f t="shared" si="16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0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0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0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0">
        <f t="shared" si="19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40">
        <f t="shared" si="19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40">
        <f t="shared" si="19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0">
        <f t="shared" ref="E69:E74" si="24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0">
        <f t="shared" si="24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0">
        <f t="shared" si="24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40">
        <f t="shared" si="24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8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5">H76+H77</f>
        <v>0</v>
      </c>
      <c r="I75" s="140">
        <f t="shared" si="25"/>
        <v>0</v>
      </c>
      <c r="J75" s="140">
        <f t="shared" si="25"/>
        <v>0</v>
      </c>
      <c r="K75" s="140">
        <f t="shared" si="25"/>
        <v>0</v>
      </c>
      <c r="L75" s="140">
        <f t="shared" si="25"/>
        <v>0</v>
      </c>
      <c r="M75" s="140">
        <f t="shared" si="25"/>
        <v>0</v>
      </c>
      <c r="N75" s="140">
        <f t="shared" si="25"/>
        <v>0</v>
      </c>
      <c r="O75" s="140">
        <f t="shared" si="25"/>
        <v>0</v>
      </c>
      <c r="P75" s="140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83" t="s">
        <v>274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9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87" t="s">
        <v>162</v>
      </c>
      <c r="H2" s="193"/>
      <c r="I2" s="193"/>
      <c r="J2" s="193"/>
      <c r="K2" s="194"/>
      <c r="L2" s="190" t="s">
        <v>163</v>
      </c>
      <c r="M2" s="186" t="s">
        <v>272</v>
      </c>
      <c r="N2" s="186"/>
      <c r="O2" s="186"/>
      <c r="P2" s="186"/>
      <c r="Q2" s="186"/>
      <c r="R2" s="186"/>
    </row>
    <row r="3" spans="1:19" s="4" customFormat="1" ht="271.5" customHeight="1">
      <c r="A3" s="184"/>
      <c r="B3" s="185"/>
      <c r="C3" s="184"/>
      <c r="D3" s="184"/>
      <c r="E3" s="186"/>
      <c r="F3" s="186"/>
      <c r="G3" s="125"/>
      <c r="H3" s="125"/>
      <c r="I3" s="125"/>
      <c r="J3" s="125"/>
      <c r="K3" s="125"/>
      <c r="L3" s="191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1"/>
      <c r="R15" s="121"/>
      <c r="S15" s="121"/>
    </row>
    <row r="16" spans="1:19" ht="15.6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>
        <v>0</v>
      </c>
      <c r="I22" s="101"/>
      <c r="J22" s="101"/>
      <c r="K22" s="101"/>
      <c r="L22" s="101"/>
      <c r="M22" s="141"/>
      <c r="N22" s="141"/>
      <c r="O22" s="141"/>
      <c r="P22" s="141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1"/>
      <c r="R24" s="121"/>
      <c r="S24" s="121"/>
    </row>
    <row r="25" spans="1:19" ht="15.6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1"/>
      <c r="R27" s="121"/>
      <c r="S27" s="121"/>
    </row>
    <row r="28" spans="1:19" ht="15.6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0">
        <f t="shared" ref="E35:E42" si="14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40">
        <f t="shared" si="14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40">
        <f t="shared" si="14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40">
        <f t="shared" si="14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40">
        <f t="shared" si="14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0">
        <f t="shared" si="14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1"/>
      <c r="R41" s="121"/>
      <c r="S41" s="121"/>
    </row>
    <row r="42" spans="1:19" ht="15.6">
      <c r="A42" s="79"/>
      <c r="B42" s="80"/>
      <c r="C42" s="81"/>
      <c r="D42" s="81"/>
      <c r="E42" s="140">
        <f t="shared" si="14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0">
        <f t="shared" ref="E44:E49" si="17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40">
        <f t="shared" si="17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1"/>
      <c r="R45" s="121"/>
      <c r="S45" s="121"/>
    </row>
    <row r="46" spans="1:19" ht="15.6">
      <c r="A46" s="62"/>
      <c r="B46" s="69"/>
      <c r="C46" s="70"/>
      <c r="D46" s="70"/>
      <c r="E46" s="140">
        <f t="shared" si="17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40">
        <f t="shared" si="17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40">
        <f t="shared" si="17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40">
        <f t="shared" si="17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0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0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0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0">
        <f t="shared" si="20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40">
        <f t="shared" si="20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40">
        <f t="shared" si="20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0">
        <f t="shared" ref="E69:E74" si="25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0">
        <f t="shared" si="25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0">
        <f t="shared" si="25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40">
        <f t="shared" si="25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8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6">H76+H77</f>
        <v>0</v>
      </c>
      <c r="I75" s="140">
        <f t="shared" si="26"/>
        <v>0</v>
      </c>
      <c r="J75" s="140">
        <f t="shared" si="26"/>
        <v>0</v>
      </c>
      <c r="K75" s="140">
        <f t="shared" si="26"/>
        <v>0</v>
      </c>
      <c r="L75" s="140">
        <f t="shared" si="26"/>
        <v>0</v>
      </c>
      <c r="M75" s="140">
        <f t="shared" si="26"/>
        <v>0</v>
      </c>
      <c r="N75" s="140">
        <f t="shared" si="26"/>
        <v>0</v>
      </c>
      <c r="O75" s="140">
        <f t="shared" si="26"/>
        <v>0</v>
      </c>
      <c r="P75" s="140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0">
        <v>0</v>
      </c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N3" sqref="N3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195" t="s">
        <v>189</v>
      </c>
      <c r="B1" s="195"/>
      <c r="C1" s="195"/>
      <c r="D1" s="195"/>
      <c r="E1" s="195"/>
    </row>
    <row r="2" spans="1:21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4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84"/>
      <c r="B3" s="185"/>
      <c r="C3" s="184"/>
      <c r="D3" s="184"/>
      <c r="E3" s="184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9"/>
      <c r="E9" s="141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1"/>
      <c r="E11" s="141"/>
    </row>
    <row r="12" spans="1:21" ht="46.8">
      <c r="A12" s="62" t="s">
        <v>25</v>
      </c>
      <c r="B12" s="69" t="s">
        <v>34</v>
      </c>
      <c r="C12" s="70">
        <v>130</v>
      </c>
      <c r="D12" s="139"/>
      <c r="E12" s="141"/>
    </row>
    <row r="13" spans="1:21" ht="15.6">
      <c r="A13" s="62" t="s">
        <v>199</v>
      </c>
      <c r="B13" s="69" t="s">
        <v>198</v>
      </c>
      <c r="C13" s="70">
        <v>130</v>
      </c>
      <c r="D13" s="139"/>
      <c r="E13" s="141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9"/>
      <c r="E15" s="141"/>
    </row>
    <row r="16" spans="1:21" ht="15.6">
      <c r="A16" s="62"/>
      <c r="B16" s="69"/>
      <c r="C16" s="70"/>
      <c r="D16" s="139"/>
      <c r="E16" s="141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9"/>
      <c r="E18" s="141"/>
    </row>
    <row r="19" spans="1:8" ht="15.6">
      <c r="A19" s="62" t="s">
        <v>40</v>
      </c>
      <c r="B19" s="69" t="s">
        <v>210</v>
      </c>
      <c r="C19" s="70">
        <v>150</v>
      </c>
      <c r="D19" s="139"/>
      <c r="E19" s="141"/>
    </row>
    <row r="20" spans="1:8" ht="15.6">
      <c r="A20" s="62" t="s">
        <v>260</v>
      </c>
      <c r="B20" s="106" t="s">
        <v>261</v>
      </c>
      <c r="C20" s="105">
        <v>150</v>
      </c>
      <c r="D20" s="139"/>
      <c r="E20" s="141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9"/>
      <c r="E22" s="141">
        <v>0</v>
      </c>
    </row>
    <row r="23" spans="1:8" ht="15.6" hidden="1">
      <c r="A23" s="62"/>
      <c r="B23" s="69"/>
      <c r="C23" s="70"/>
      <c r="D23" s="141"/>
      <c r="E23" s="141">
        <v>0</v>
      </c>
    </row>
    <row r="24" spans="1:8" ht="15.6" hidden="1">
      <c r="A24" s="62"/>
      <c r="B24" s="69"/>
      <c r="C24" s="70"/>
      <c r="D24" s="141"/>
      <c r="E24" s="143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9"/>
      <c r="E26" s="141"/>
    </row>
    <row r="27" spans="1:8" ht="15.6">
      <c r="A27" s="62"/>
      <c r="B27" s="69"/>
      <c r="C27" s="70"/>
      <c r="D27" s="139"/>
      <c r="E27" s="141"/>
    </row>
    <row r="28" spans="1:8" ht="15.6">
      <c r="A28" s="62" t="s">
        <v>43</v>
      </c>
      <c r="B28" s="69" t="s">
        <v>44</v>
      </c>
      <c r="C28" s="70" t="s">
        <v>19</v>
      </c>
      <c r="D28" s="139"/>
      <c r="E28" s="149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9"/>
      <c r="E29" s="141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9"/>
      <c r="E30" s="141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50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9"/>
      <c r="E33" s="141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9"/>
      <c r="E34" s="141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9"/>
      <c r="E35" s="141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9"/>
      <c r="E36" s="141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9"/>
      <c r="E37" s="141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9"/>
      <c r="E38" s="141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9"/>
      <c r="E39" s="141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3"/>
    </row>
    <row r="41" spans="1:5" ht="31.2">
      <c r="A41" s="73" t="s">
        <v>65</v>
      </c>
      <c r="B41" s="74" t="s">
        <v>67</v>
      </c>
      <c r="C41" s="75">
        <v>134</v>
      </c>
      <c r="D41" s="81"/>
      <c r="E41" s="143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3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3" t="s">
        <v>19</v>
      </c>
    </row>
    <row r="44" spans="1:5" ht="15.6">
      <c r="A44" s="73"/>
      <c r="B44" s="74"/>
      <c r="C44" s="75">
        <v>139</v>
      </c>
      <c r="D44" s="81"/>
      <c r="E44" s="143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9"/>
      <c r="E46" s="141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9"/>
      <c r="E47" s="141" t="s">
        <v>19</v>
      </c>
    </row>
    <row r="48" spans="1:5" ht="15.6">
      <c r="A48" s="62"/>
      <c r="B48" s="69"/>
      <c r="C48" s="70"/>
      <c r="D48" s="139"/>
      <c r="E48" s="141"/>
    </row>
    <row r="49" spans="1:21" ht="31.2">
      <c r="A49" s="62" t="s">
        <v>74</v>
      </c>
      <c r="B49" s="69" t="s">
        <v>75</v>
      </c>
      <c r="C49" s="70">
        <v>340</v>
      </c>
      <c r="D49" s="139"/>
      <c r="E49" s="141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9"/>
      <c r="E50" s="141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9"/>
      <c r="E51" s="141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9"/>
      <c r="E53" s="141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9"/>
      <c r="E54" s="141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9"/>
      <c r="E55" s="141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9"/>
      <c r="E60" s="141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9"/>
      <c r="E61" s="141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9"/>
      <c r="E62" s="141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9"/>
      <c r="E64" s="141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9"/>
      <c r="E66" s="141"/>
      <c r="AA66" s="28"/>
      <c r="AB66" s="28"/>
      <c r="AC66" s="34"/>
    </row>
    <row r="67" spans="1:29" ht="15.6" hidden="1">
      <c r="A67" s="62"/>
      <c r="B67" s="69"/>
      <c r="C67" s="70"/>
      <c r="D67" s="139"/>
      <c r="E67" s="141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9"/>
      <c r="E68" s="141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2"/>
      <c r="E69" s="133">
        <f>SUM(F69:X69)</f>
        <v>0</v>
      </c>
    </row>
    <row r="70" spans="1:29" ht="15.6">
      <c r="A70" s="88" t="s">
        <v>121</v>
      </c>
      <c r="B70" s="69"/>
      <c r="C70" s="70"/>
      <c r="D70" s="139"/>
      <c r="E70" s="141"/>
    </row>
    <row r="71" spans="1:29" ht="15.6">
      <c r="A71" s="88" t="s">
        <v>123</v>
      </c>
      <c r="B71" s="69" t="s">
        <v>127</v>
      </c>
      <c r="C71" s="70">
        <v>244</v>
      </c>
      <c r="D71" s="139"/>
      <c r="E71" s="141"/>
    </row>
    <row r="72" spans="1:29" ht="15.6">
      <c r="A72" s="88" t="s">
        <v>124</v>
      </c>
      <c r="B72" s="69" t="s">
        <v>128</v>
      </c>
      <c r="C72" s="70">
        <v>244</v>
      </c>
      <c r="D72" s="139"/>
      <c r="E72" s="141"/>
    </row>
    <row r="73" spans="1:29" ht="15.6">
      <c r="A73" s="88" t="s">
        <v>125</v>
      </c>
      <c r="B73" s="69" t="s">
        <v>129</v>
      </c>
      <c r="C73" s="70">
        <v>244</v>
      </c>
      <c r="D73" s="139"/>
      <c r="E73" s="141"/>
    </row>
    <row r="74" spans="1:29" ht="15.6">
      <c r="A74" s="88" t="s">
        <v>126</v>
      </c>
      <c r="B74" s="69"/>
      <c r="C74" s="70"/>
      <c r="D74" s="139"/>
      <c r="E74" s="141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2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9"/>
      <c r="E77" s="141"/>
    </row>
    <row r="78" spans="1:29" ht="46.8">
      <c r="A78" s="62" t="s">
        <v>106</v>
      </c>
      <c r="B78" s="90" t="s">
        <v>242</v>
      </c>
      <c r="C78" s="70">
        <v>406</v>
      </c>
      <c r="D78" s="139"/>
      <c r="E78" s="141"/>
    </row>
    <row r="79" spans="1:29" ht="31.2">
      <c r="A79" s="62" t="s">
        <v>107</v>
      </c>
      <c r="B79" s="90" t="s">
        <v>243</v>
      </c>
      <c r="C79" s="70">
        <v>407</v>
      </c>
      <c r="D79" s="139"/>
      <c r="E79" s="141"/>
    </row>
    <row r="80" spans="1:29" s="117" customFormat="1" ht="15.6">
      <c r="A80" s="62" t="s">
        <v>263</v>
      </c>
      <c r="B80" s="90" t="s">
        <v>264</v>
      </c>
      <c r="C80" s="70">
        <v>880</v>
      </c>
      <c r="D80" s="139"/>
      <c r="E80" s="141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9"/>
      <c r="E82" s="141" t="s">
        <v>19</v>
      </c>
    </row>
    <row r="83" spans="1:5" ht="15.6">
      <c r="A83" s="62" t="s">
        <v>112</v>
      </c>
      <c r="B83" s="69" t="s">
        <v>113</v>
      </c>
      <c r="C83" s="70"/>
      <c r="D83" s="139"/>
      <c r="E83" s="141" t="s">
        <v>19</v>
      </c>
    </row>
    <row r="84" spans="1:5" ht="15.6">
      <c r="A84" s="62" t="s">
        <v>115</v>
      </c>
      <c r="B84" s="69" t="s">
        <v>114</v>
      </c>
      <c r="C84" s="70"/>
      <c r="D84" s="139"/>
      <c r="E84" s="141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9"/>
      <c r="E86" s="141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04" t="s">
        <v>160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4.4" customHeight="1">
      <c r="A2" s="208" t="s">
        <v>130</v>
      </c>
      <c r="B2" s="208" t="s">
        <v>11</v>
      </c>
      <c r="C2" s="208" t="s">
        <v>131</v>
      </c>
      <c r="D2" s="208" t="s">
        <v>132</v>
      </c>
      <c r="E2" s="208" t="s">
        <v>13</v>
      </c>
      <c r="F2" s="210" t="s">
        <v>245</v>
      </c>
      <c r="G2" s="208" t="s">
        <v>16</v>
      </c>
      <c r="H2" s="208"/>
      <c r="I2" s="208"/>
      <c r="J2" s="208"/>
    </row>
    <row r="3" spans="1:10" ht="55.2">
      <c r="A3" s="209"/>
      <c r="B3" s="209"/>
      <c r="C3" s="209"/>
      <c r="D3" s="209"/>
      <c r="E3" s="209"/>
      <c r="F3" s="211"/>
      <c r="G3" s="167" t="s">
        <v>296</v>
      </c>
      <c r="H3" s="167" t="s">
        <v>297</v>
      </c>
      <c r="I3" s="167" t="s">
        <v>298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4679759.84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2" t="s">
        <v>134</v>
      </c>
      <c r="B6" s="21" t="s">
        <v>23</v>
      </c>
      <c r="C6" s="212">
        <v>26100</v>
      </c>
      <c r="D6" s="212" t="s">
        <v>133</v>
      </c>
      <c r="E6" s="212" t="s">
        <v>133</v>
      </c>
      <c r="F6" s="212" t="s">
        <v>133</v>
      </c>
      <c r="G6" s="203">
        <v>0</v>
      </c>
      <c r="H6" s="203"/>
      <c r="I6" s="203"/>
      <c r="J6" s="203"/>
    </row>
    <row r="7" spans="1:10" ht="158.4">
      <c r="A7" s="212"/>
      <c r="B7" s="21" t="s">
        <v>181</v>
      </c>
      <c r="C7" s="212"/>
      <c r="D7" s="212"/>
      <c r="E7" s="212"/>
      <c r="F7" s="212"/>
      <c r="G7" s="203"/>
      <c r="H7" s="203"/>
      <c r="I7" s="203"/>
      <c r="J7" s="203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1">
        <v>0</v>
      </c>
      <c r="H8" s="151"/>
      <c r="I8" s="151"/>
      <c r="J8" s="151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2">
        <v>0</v>
      </c>
      <c r="H9" s="151"/>
      <c r="I9" s="151"/>
      <c r="J9" s="151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3">
        <v>0</v>
      </c>
      <c r="H10" s="151"/>
      <c r="I10" s="151"/>
      <c r="J10" s="151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3"/>
      <c r="H11" s="151"/>
      <c r="I11" s="151"/>
      <c r="J11" s="151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4"/>
      <c r="H12" s="154"/>
      <c r="I12" s="154"/>
      <c r="J12" s="154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3">
        <v>0</v>
      </c>
      <c r="H13" s="151"/>
      <c r="I13" s="151"/>
      <c r="J13" s="151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1">
        <f>G5-G9</f>
        <v>4679759.84</v>
      </c>
      <c r="H14" s="151">
        <f>H5-H9</f>
        <v>0</v>
      </c>
      <c r="I14" s="151">
        <f t="shared" ref="I14" si="0">I5-I9</f>
        <v>0</v>
      </c>
      <c r="J14" s="151"/>
    </row>
    <row r="15" spans="1:10">
      <c r="A15" s="206" t="s">
        <v>193</v>
      </c>
      <c r="B15" s="19" t="s">
        <v>23</v>
      </c>
      <c r="C15" s="207">
        <v>26410</v>
      </c>
      <c r="D15" s="207" t="s">
        <v>133</v>
      </c>
      <c r="E15" s="207" t="s">
        <v>133</v>
      </c>
      <c r="F15" s="207" t="s">
        <v>133</v>
      </c>
      <c r="G15" s="214">
        <f>+G17+G19</f>
        <v>1465487.92</v>
      </c>
      <c r="H15" s="214">
        <f t="shared" ref="H15:J15" si="1">+H17+H19</f>
        <v>0</v>
      </c>
      <c r="I15" s="214">
        <f t="shared" si="1"/>
        <v>0</v>
      </c>
      <c r="J15" s="214">
        <f t="shared" si="1"/>
        <v>0</v>
      </c>
    </row>
    <row r="16" spans="1:10" ht="27.6">
      <c r="A16" s="206"/>
      <c r="B16" s="19" t="s">
        <v>138</v>
      </c>
      <c r="C16" s="207"/>
      <c r="D16" s="207"/>
      <c r="E16" s="207"/>
      <c r="F16" s="207"/>
      <c r="G16" s="214"/>
      <c r="H16" s="214"/>
      <c r="I16" s="214"/>
      <c r="J16" s="214"/>
    </row>
    <row r="17" spans="1:11">
      <c r="A17" s="199" t="s">
        <v>139</v>
      </c>
      <c r="B17" s="18" t="s">
        <v>23</v>
      </c>
      <c r="C17" s="199">
        <v>26411</v>
      </c>
      <c r="D17" s="199" t="s">
        <v>133</v>
      </c>
      <c r="E17" s="199" t="s">
        <v>133</v>
      </c>
      <c r="F17" s="199" t="s">
        <v>133</v>
      </c>
      <c r="G17" s="200">
        <v>0</v>
      </c>
      <c r="H17" s="200"/>
      <c r="I17" s="200"/>
      <c r="J17" s="200"/>
    </row>
    <row r="18" spans="1:11">
      <c r="A18" s="199"/>
      <c r="B18" s="24" t="s">
        <v>140</v>
      </c>
      <c r="C18" s="199"/>
      <c r="D18" s="199"/>
      <c r="E18" s="199"/>
      <c r="F18" s="199"/>
      <c r="G18" s="200"/>
      <c r="H18" s="200"/>
      <c r="I18" s="200"/>
      <c r="J18" s="200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00">
        <f>Разд.1.1!F62</f>
        <v>1465487.92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00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9" t="s">
        <v>254</v>
      </c>
      <c r="B21" s="45" t="s">
        <v>23</v>
      </c>
      <c r="C21" s="199">
        <v>26414</v>
      </c>
      <c r="D21" s="199" t="s">
        <v>133</v>
      </c>
      <c r="E21" s="199" t="s">
        <v>133</v>
      </c>
      <c r="F21" s="45" t="s">
        <v>228</v>
      </c>
      <c r="G21" s="22"/>
      <c r="H21" s="22"/>
      <c r="I21" s="22"/>
      <c r="J21" s="22"/>
    </row>
    <row r="22" spans="1:11" hidden="1">
      <c r="A22" s="199"/>
      <c r="B22" s="24" t="s">
        <v>140</v>
      </c>
      <c r="C22" s="199"/>
      <c r="D22" s="199"/>
      <c r="E22" s="199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169238.92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5">
        <f>G25+G29</f>
        <v>2888257</v>
      </c>
      <c r="H24" s="155">
        <f>H25+H29</f>
        <v>0</v>
      </c>
      <c r="I24" s="155">
        <f>+I25+I29</f>
        <v>0</v>
      </c>
      <c r="J24" s="155">
        <f>+J25+J29</f>
        <v>0</v>
      </c>
    </row>
    <row r="25" spans="1:11">
      <c r="A25" s="199" t="s">
        <v>144</v>
      </c>
      <c r="B25" s="18" t="s">
        <v>23</v>
      </c>
      <c r="C25" s="199">
        <v>26421</v>
      </c>
      <c r="D25" s="199" t="s">
        <v>133</v>
      </c>
      <c r="E25" s="199" t="s">
        <v>133</v>
      </c>
      <c r="F25" s="199" t="s">
        <v>133</v>
      </c>
      <c r="G25" s="200">
        <v>0</v>
      </c>
      <c r="H25" s="201">
        <f>Разд.1.2!G63+Разд.1.2!H63+Разд.1.2!I63+Разд.1.2!J63+Разд.1.2!K63</f>
        <v>0</v>
      </c>
      <c r="I25" s="201">
        <f>Разд.1.3!G63+Разд.1.3!H63+Разд.1.3!I63+Разд.1.3!J63+Разд.1.3!K63</f>
        <v>0</v>
      </c>
      <c r="J25" s="200">
        <v>0</v>
      </c>
    </row>
    <row r="26" spans="1:11">
      <c r="A26" s="199"/>
      <c r="B26" s="24" t="s">
        <v>140</v>
      </c>
      <c r="C26" s="199"/>
      <c r="D26" s="199"/>
      <c r="E26" s="199"/>
      <c r="F26" s="199"/>
      <c r="G26" s="200"/>
      <c r="H26" s="202"/>
      <c r="I26" s="202"/>
      <c r="J26" s="200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6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6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7">
        <f>Разд.1.1!G62+Разд.1.1!H62+Разд.1.1!I62+Разд.1.1!J62+Разд.1.1!K62+Разд.1.1!M62+Разд.1.1!O62+Разд.1.1!P62+Разд.1.1!Q62+Разд.1.1!R62</f>
        <v>2888257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5">
        <v>0</v>
      </c>
      <c r="H30" s="155"/>
      <c r="I30" s="155"/>
      <c r="J30" s="155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6"/>
      <c r="H31" s="158"/>
      <c r="I31" s="158"/>
      <c r="J31" s="158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9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5">
        <f>+G34+G36</f>
        <v>0</v>
      </c>
      <c r="H33" s="155">
        <f t="shared" ref="H33:J33" si="3">+H34+H36</f>
        <v>0</v>
      </c>
      <c r="I33" s="155">
        <f t="shared" si="3"/>
        <v>0</v>
      </c>
      <c r="J33" s="155">
        <f t="shared" si="3"/>
        <v>0</v>
      </c>
    </row>
    <row r="34" spans="1:10">
      <c r="A34" s="199" t="s">
        <v>149</v>
      </c>
      <c r="B34" s="18" t="s">
        <v>23</v>
      </c>
      <c r="C34" s="199">
        <v>26441</v>
      </c>
      <c r="D34" s="199" t="s">
        <v>133</v>
      </c>
      <c r="E34" s="199" t="s">
        <v>133</v>
      </c>
      <c r="F34" s="199" t="s">
        <v>133</v>
      </c>
      <c r="G34" s="200">
        <v>0</v>
      </c>
      <c r="H34" s="200"/>
      <c r="I34" s="200"/>
      <c r="J34" s="200"/>
    </row>
    <row r="35" spans="1:10">
      <c r="A35" s="199"/>
      <c r="B35" s="24" t="s">
        <v>140</v>
      </c>
      <c r="C35" s="199"/>
      <c r="D35" s="199"/>
      <c r="E35" s="199"/>
      <c r="F35" s="199"/>
      <c r="G35" s="200"/>
      <c r="H35" s="200"/>
      <c r="I35" s="200"/>
      <c r="J35" s="200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5">
        <f>+G38+G42</f>
        <v>326014.92</v>
      </c>
      <c r="H37" s="155">
        <f>+H38+H42</f>
        <v>0</v>
      </c>
      <c r="I37" s="155">
        <f>+I38+I42</f>
        <v>0</v>
      </c>
      <c r="J37" s="155">
        <f>+J38+J42</f>
        <v>0</v>
      </c>
    </row>
    <row r="38" spans="1:10">
      <c r="A38" s="199" t="s">
        <v>153</v>
      </c>
      <c r="B38" s="18" t="s">
        <v>23</v>
      </c>
      <c r="C38" s="199">
        <v>26451</v>
      </c>
      <c r="D38" s="199" t="s">
        <v>133</v>
      </c>
      <c r="E38" s="199" t="s">
        <v>133</v>
      </c>
      <c r="F38" s="199" t="s">
        <v>133</v>
      </c>
      <c r="G38" s="200">
        <v>0</v>
      </c>
      <c r="H38" s="200"/>
      <c r="I38" s="200"/>
      <c r="J38" s="200"/>
    </row>
    <row r="39" spans="1:10">
      <c r="A39" s="199"/>
      <c r="B39" s="24" t="s">
        <v>140</v>
      </c>
      <c r="C39" s="199"/>
      <c r="D39" s="199"/>
      <c r="E39" s="199"/>
      <c r="F39" s="199"/>
      <c r="G39" s="200"/>
      <c r="H39" s="200"/>
      <c r="I39" s="200"/>
      <c r="J39" s="200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6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9"/>
      <c r="H41" s="159"/>
      <c r="I41" s="159"/>
      <c r="J41" s="159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</f>
        <v>326014.92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5">
        <f>+G44</f>
        <v>0</v>
      </c>
      <c r="H43" s="155">
        <f>+H44</f>
        <v>0</v>
      </c>
      <c r="I43" s="155">
        <f t="shared" ref="I43:J43" si="4">+I44</f>
        <v>0</v>
      </c>
      <c r="J43" s="155">
        <f t="shared" si="4"/>
        <v>0</v>
      </c>
    </row>
    <row r="44" spans="1:10">
      <c r="A44" s="199"/>
      <c r="B44" s="18" t="s">
        <v>157</v>
      </c>
      <c r="C44" s="199">
        <v>26510</v>
      </c>
      <c r="D44" s="199"/>
      <c r="E44" s="199"/>
      <c r="F44" s="199"/>
      <c r="G44" s="200">
        <v>0</v>
      </c>
      <c r="H44" s="200"/>
      <c r="I44" s="200"/>
      <c r="J44" s="200"/>
    </row>
    <row r="45" spans="1:10">
      <c r="A45" s="199"/>
      <c r="B45" s="18"/>
      <c r="C45" s="199"/>
      <c r="D45" s="199"/>
      <c r="E45" s="199"/>
      <c r="F45" s="199"/>
      <c r="G45" s="200"/>
      <c r="H45" s="200"/>
      <c r="I45" s="200"/>
      <c r="J45" s="200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5">
        <f>+G47</f>
        <v>4679759.84</v>
      </c>
      <c r="H46" s="155">
        <f>+H47</f>
        <v>0</v>
      </c>
      <c r="I46" s="155">
        <f t="shared" ref="I46:J46" si="5">+I47</f>
        <v>0</v>
      </c>
      <c r="J46" s="155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4679759.84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196" t="s">
        <v>277</v>
      </c>
      <c r="D49" s="196"/>
      <c r="E49" s="16"/>
      <c r="F49" s="196"/>
      <c r="G49" s="196"/>
      <c r="I49" s="213" t="s">
        <v>292</v>
      </c>
      <c r="J49" s="213"/>
    </row>
    <row r="50" spans="1:10" ht="18">
      <c r="B50" s="136" t="s">
        <v>266</v>
      </c>
      <c r="C50" s="197" t="s">
        <v>267</v>
      </c>
      <c r="D50" s="197"/>
      <c r="E50" s="17"/>
      <c r="F50" s="197" t="s">
        <v>178</v>
      </c>
      <c r="G50" s="197"/>
      <c r="H50" s="3"/>
      <c r="I50" s="197" t="s">
        <v>179</v>
      </c>
      <c r="J50" s="197"/>
    </row>
    <row r="51" spans="1:10" ht="11.25" customHeight="1"/>
    <row r="52" spans="1:10" ht="18" hidden="1">
      <c r="B52" s="136" t="s">
        <v>268</v>
      </c>
      <c r="C52" s="196"/>
      <c r="D52" s="196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7" t="s">
        <v>267</v>
      </c>
      <c r="D59" s="197"/>
      <c r="E59" s="198" t="s">
        <v>269</v>
      </c>
      <c r="F59" s="198"/>
      <c r="G59"/>
      <c r="H59" s="198" t="s">
        <v>270</v>
      </c>
      <c r="I59" s="198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2023-05-05T15:19:34Z</cp:lastPrinted>
  <dcterms:created xsi:type="dcterms:W3CDTF">2019-07-03T12:22:02Z</dcterms:created>
  <dcterms:modified xsi:type="dcterms:W3CDTF">2024-02-29T12:35:01Z</dcterms:modified>
</cp:coreProperties>
</file>